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7290" firstSheet="1" activeTab="1"/>
  </bookViews>
  <sheets>
    <sheet name="wkphalk" sheetId="1" r:id="rId1"/>
    <sheet name="Table1" sheetId="2" r:id="rId2"/>
    <sheet name="Table3" sheetId="3" r:id="rId3"/>
    <sheet name="Table4" sheetId="4" r:id="rId4"/>
    <sheet name="TableA1" sheetId="5" r:id="rId5"/>
    <sheet name="Table A2" sheetId="6" r:id="rId6"/>
  </sheets>
  <definedNames/>
  <calcPr fullCalcOnLoad="1"/>
</workbook>
</file>

<file path=xl/sharedStrings.xml><?xml version="1.0" encoding="utf-8"?>
<sst xmlns="http://schemas.openxmlformats.org/spreadsheetml/2006/main" count="950" uniqueCount="368">
  <si>
    <t>SAMPLE #</t>
  </si>
  <si>
    <t>WELL NAME</t>
  </si>
  <si>
    <t>TWN</t>
  </si>
  <si>
    <t>RNG</t>
  </si>
  <si>
    <t>SEC</t>
  </si>
  <si>
    <t>QTR</t>
  </si>
  <si>
    <t>LONG</t>
  </si>
  <si>
    <t>LAT</t>
  </si>
  <si>
    <t>DEPTH</t>
  </si>
  <si>
    <t>TEMP</t>
  </si>
  <si>
    <t>pH</t>
  </si>
  <si>
    <t>COND</t>
  </si>
  <si>
    <t>F</t>
  </si>
  <si>
    <t>MV1</t>
  </si>
  <si>
    <t>MV2</t>
  </si>
  <si>
    <t>MV3</t>
  </si>
  <si>
    <t>MV4</t>
  </si>
  <si>
    <t>MV5</t>
  </si>
  <si>
    <t>MV6</t>
  </si>
  <si>
    <t>MV7</t>
  </si>
  <si>
    <t>MV8</t>
  </si>
  <si>
    <t>MV9</t>
  </si>
  <si>
    <t>MV10</t>
  </si>
  <si>
    <t>MV11</t>
  </si>
  <si>
    <t>MV12</t>
  </si>
  <si>
    <t>MV13</t>
  </si>
  <si>
    <t>MV14</t>
  </si>
  <si>
    <t>MV15</t>
  </si>
  <si>
    <t>MV16</t>
  </si>
  <si>
    <t>MV17</t>
  </si>
  <si>
    <t>MV18</t>
  </si>
  <si>
    <t>MV19</t>
  </si>
  <si>
    <t>MV20</t>
  </si>
  <si>
    <t>SEO NUMBER</t>
  </si>
  <si>
    <t>Rio Grande Leasburg Diversion</t>
  </si>
  <si>
    <t>surface</t>
  </si>
  <si>
    <t>NMSU WELL 14</t>
  </si>
  <si>
    <t>NMSU WELL 10</t>
  </si>
  <si>
    <t>NMSU HORSEFARM IRRIGATION</t>
  </si>
  <si>
    <t>NMSU HORSEFARM DOMESTIC</t>
  </si>
  <si>
    <t>NMSU FARM NEW WELL</t>
  </si>
  <si>
    <t>NMSU FARM OLD WELL</t>
  </si>
  <si>
    <t>LRG430-S-3</t>
  </si>
  <si>
    <t>LRG430-S-25</t>
  </si>
  <si>
    <t>LRG430-S-18</t>
  </si>
  <si>
    <t>ft</t>
  </si>
  <si>
    <t>MV21</t>
  </si>
  <si>
    <t>MV23</t>
  </si>
  <si>
    <t>MV22</t>
  </si>
  <si>
    <t>MV24</t>
  </si>
  <si>
    <t>MV25</t>
  </si>
  <si>
    <t>MV26</t>
  </si>
  <si>
    <t>MV27</t>
  </si>
  <si>
    <t>MV28</t>
  </si>
  <si>
    <t>MV29</t>
  </si>
  <si>
    <t>MV30</t>
  </si>
  <si>
    <t>MV31</t>
  </si>
  <si>
    <t>MV32</t>
  </si>
  <si>
    <t>MV33</t>
  </si>
  <si>
    <t>MV34</t>
  </si>
  <si>
    <t>MV35</t>
  </si>
  <si>
    <t>MV36</t>
  </si>
  <si>
    <t xml:space="preserve">NM DPS Anthony Port of Entry </t>
  </si>
  <si>
    <t>MESQUITE WELL ASSN 2</t>
  </si>
  <si>
    <t>MESQUITE WELL ASSN 1</t>
  </si>
  <si>
    <t>MESQUITE WELL ASSN 3</t>
  </si>
  <si>
    <t>MESQUITE WELL ASSN 4</t>
  </si>
  <si>
    <t>CONTRERAS WELL</t>
  </si>
  <si>
    <t>ANTHONY(NM) WELL 6</t>
  </si>
  <si>
    <t>ANTHONY(NM) WELL 4</t>
  </si>
  <si>
    <t>ANTHONY(NM) WELL 1</t>
  </si>
  <si>
    <t>ANTHONY (NM) WELL 3</t>
  </si>
  <si>
    <t>ANTHONY (TX) WELL 3</t>
  </si>
  <si>
    <t>ANTHONY (TX) WELL 1</t>
  </si>
  <si>
    <t>JOBE Quarry Well</t>
  </si>
  <si>
    <t>High Valley Well #21(Bishops Cap)</t>
  </si>
  <si>
    <t>280-290</t>
  </si>
  <si>
    <t>LRG-8702</t>
  </si>
  <si>
    <t>25S</t>
  </si>
  <si>
    <t>2E</t>
  </si>
  <si>
    <t>SW,NW,NE</t>
  </si>
  <si>
    <t>ELEV</t>
  </si>
  <si>
    <t>21S</t>
  </si>
  <si>
    <t>1W</t>
  </si>
  <si>
    <t>SWSW</t>
  </si>
  <si>
    <t>NWNE</t>
  </si>
  <si>
    <t>SWNW</t>
  </si>
  <si>
    <t>23S</t>
  </si>
  <si>
    <t>1E</t>
  </si>
  <si>
    <t>3E</t>
  </si>
  <si>
    <t>16?</t>
  </si>
  <si>
    <t>22S</t>
  </si>
  <si>
    <t>316-766</t>
  </si>
  <si>
    <t>323-463,547-667</t>
  </si>
  <si>
    <t>465-617</t>
  </si>
  <si>
    <t>456-552,592-696</t>
  </si>
  <si>
    <t>456-596</t>
  </si>
  <si>
    <t>300-500</t>
  </si>
  <si>
    <t>LRG4793-S-2</t>
  </si>
  <si>
    <t>LRG4793-S-3</t>
  </si>
  <si>
    <t>LRG4793-S-8</t>
  </si>
  <si>
    <t>LRG3338</t>
  </si>
  <si>
    <t>LRG3338-S-2</t>
  </si>
  <si>
    <t>L C WELL 63 (W Mesa)</t>
  </si>
  <si>
    <t>C</t>
  </si>
  <si>
    <t>TDS</t>
  </si>
  <si>
    <t>CaCO3</t>
  </si>
  <si>
    <t>HCO3-1</t>
  </si>
  <si>
    <t>mg/L</t>
  </si>
  <si>
    <t>Leasburg State Park Well</t>
  </si>
  <si>
    <t>NMSU PG-4 (geothermal)</t>
  </si>
  <si>
    <t>NMSU PG-1 (geothermal)</t>
  </si>
  <si>
    <t>Sample Name:</t>
  </si>
  <si>
    <t>Dilution</t>
  </si>
  <si>
    <t>Factor</t>
  </si>
  <si>
    <t>&lt;1.0</t>
  </si>
  <si>
    <t>&lt;2.0</t>
  </si>
  <si>
    <t>&lt;0.02</t>
  </si>
  <si>
    <t>&lt;0.04</t>
  </si>
  <si>
    <t>&lt;0.10</t>
  </si>
  <si>
    <t>&lt;0.20</t>
  </si>
  <si>
    <t>&lt;0.01</t>
  </si>
  <si>
    <t>2 (4)</t>
  </si>
  <si>
    <t>Li</t>
  </si>
  <si>
    <t>Be</t>
  </si>
  <si>
    <t>B</t>
  </si>
  <si>
    <t>Na</t>
  </si>
  <si>
    <t>Mg</t>
  </si>
  <si>
    <t>Al</t>
  </si>
  <si>
    <t>Si</t>
  </si>
  <si>
    <t>K</t>
  </si>
  <si>
    <t>Ca</t>
  </si>
  <si>
    <t>Sc</t>
  </si>
  <si>
    <t>Ti</t>
  </si>
  <si>
    <t>V</t>
  </si>
  <si>
    <t>Cr</t>
  </si>
  <si>
    <t>Mn</t>
  </si>
  <si>
    <t>Fe</t>
  </si>
  <si>
    <t>Br</t>
  </si>
  <si>
    <t>Rb</t>
  </si>
  <si>
    <t>Sr</t>
  </si>
  <si>
    <t>U</t>
  </si>
  <si>
    <t>87Sr/86Sr</t>
  </si>
  <si>
    <t>prod int</t>
  </si>
  <si>
    <t>200-300</t>
  </si>
  <si>
    <t>Masson (Composite 32/33)</t>
  </si>
  <si>
    <t>LRG4489-S-7-8</t>
  </si>
  <si>
    <t>LRG3338-S</t>
  </si>
  <si>
    <t>LRG4793</t>
  </si>
  <si>
    <t>TNRCC</t>
  </si>
  <si>
    <t>280-480</t>
  </si>
  <si>
    <t>s</t>
  </si>
  <si>
    <t>LRG520-S-3</t>
  </si>
  <si>
    <t>LRG35-S-9</t>
  </si>
  <si>
    <t>LRG1860</t>
  </si>
  <si>
    <t>LRG1857</t>
  </si>
  <si>
    <t>LRG3929-S-2</t>
  </si>
  <si>
    <t>LRG6430-S-19</t>
  </si>
  <si>
    <t>LRG430-S-35</t>
  </si>
  <si>
    <t>LRG430-S-7</t>
  </si>
  <si>
    <t>LRG430-S-10</t>
  </si>
  <si>
    <t>LRG430-S-38</t>
  </si>
  <si>
    <t>LRG3929-S</t>
  </si>
  <si>
    <t>LRG3918-C</t>
  </si>
  <si>
    <t>LRG 7661</t>
  </si>
  <si>
    <t>LRG8886</t>
  </si>
  <si>
    <t>LRG6430-S</t>
  </si>
  <si>
    <t>LRG430-S-28</t>
  </si>
  <si>
    <t>SENENE</t>
  </si>
  <si>
    <t>NWSWSW</t>
  </si>
  <si>
    <t>NESWNE</t>
  </si>
  <si>
    <t>NWNENE</t>
  </si>
  <si>
    <t>SESESE</t>
  </si>
  <si>
    <t>SENESE</t>
  </si>
  <si>
    <t>SWNWNE</t>
  </si>
  <si>
    <t>NWNWSW</t>
  </si>
  <si>
    <t>SWNWNW</t>
  </si>
  <si>
    <t>NESENW</t>
  </si>
  <si>
    <t>SESWNE</t>
  </si>
  <si>
    <t>NENWSE</t>
  </si>
  <si>
    <t>26S</t>
  </si>
  <si>
    <t>35/36</t>
  </si>
  <si>
    <t>275-479</t>
  </si>
  <si>
    <t>471-530</t>
  </si>
  <si>
    <t>241-348, 301-408</t>
  </si>
  <si>
    <t>400-475</t>
  </si>
  <si>
    <t>400-600</t>
  </si>
  <si>
    <t>280-380</t>
  </si>
  <si>
    <t>433-553</t>
  </si>
  <si>
    <t>LRG7710?</t>
  </si>
  <si>
    <t>LRG520-S(4905)</t>
  </si>
  <si>
    <t>LRG35-S-4(1851)</t>
  </si>
  <si>
    <t>NENWNE</t>
  </si>
  <si>
    <t>24S</t>
  </si>
  <si>
    <t>Leasburg</t>
  </si>
  <si>
    <t>Rt 185 Bridge</t>
  </si>
  <si>
    <t>Leasburg Dam/ Full Chemistry W01/NAWAQ Site 16</t>
  </si>
  <si>
    <t>Hill</t>
  </si>
  <si>
    <t>(185-S &amp; 158-E) Intersection, follow road right to river edge</t>
  </si>
  <si>
    <t>Dona Ana</t>
  </si>
  <si>
    <t>Bridge CRD052 (Shalem Colony Trl)</t>
  </si>
  <si>
    <t>New Sample Location</t>
  </si>
  <si>
    <t>Las Cruces</t>
  </si>
  <si>
    <t>US RT 70 Bridge</t>
  </si>
  <si>
    <t>Mesilla</t>
  </si>
  <si>
    <t>Bridge SRR 374 (Mesilla Dam Road)</t>
  </si>
  <si>
    <t>Mesilla Diversion Dam</t>
  </si>
  <si>
    <t>Mesquite</t>
  </si>
  <si>
    <t>Rt 192 Bridge</t>
  </si>
  <si>
    <t>Del Rio Drain</t>
  </si>
  <si>
    <t>Bridge near Vado</t>
  </si>
  <si>
    <t>Berino</t>
  </si>
  <si>
    <t>Rt 226 Bridge</t>
  </si>
  <si>
    <t>Full Chemistry W01</t>
  </si>
  <si>
    <t>La Mesa Drain</t>
  </si>
  <si>
    <t xml:space="preserve">Anthony </t>
  </si>
  <si>
    <t>Rt255 Bridge</t>
  </si>
  <si>
    <t>East Drain</t>
  </si>
  <si>
    <t>South of Anthony off of Rt20</t>
  </si>
  <si>
    <t>Cl[ppm]</t>
  </si>
  <si>
    <t>Br[ppm]</t>
  </si>
  <si>
    <r>
      <t>SO</t>
    </r>
    <r>
      <rPr>
        <vertAlign val="subscript"/>
        <sz val="10"/>
        <rFont val="Geneva"/>
        <family val="0"/>
      </rPr>
      <t>4</t>
    </r>
    <r>
      <rPr>
        <sz val="10"/>
        <rFont val="Geneva"/>
        <family val="0"/>
      </rPr>
      <t>[ppm]</t>
    </r>
  </si>
  <si>
    <t>Cl/Br</t>
  </si>
  <si>
    <t>(ppb)</t>
  </si>
  <si>
    <t>Cl</t>
  </si>
  <si>
    <t>(ppm)</t>
  </si>
  <si>
    <r>
      <t>HCO</t>
    </r>
    <r>
      <rPr>
        <b/>
        <vertAlign val="subscript"/>
        <sz val="10"/>
        <rFont val="Arial"/>
        <family val="2"/>
      </rPr>
      <t>3</t>
    </r>
  </si>
  <si>
    <t>(mg/L)</t>
  </si>
  <si>
    <t>HCO3</t>
  </si>
  <si>
    <t>NO3</t>
  </si>
  <si>
    <t>field</t>
  </si>
  <si>
    <t>lab</t>
  </si>
  <si>
    <t xml:space="preserve">mg/L </t>
  </si>
  <si>
    <t>ERROR</t>
  </si>
  <si>
    <t xml:space="preserve">Cl </t>
  </si>
  <si>
    <t>TDS/Cl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</si>
  <si>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(as N)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</si>
  <si>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(as N)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</si>
  <si>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(as P)</t>
    </r>
  </si>
  <si>
    <r>
      <t>SO</t>
    </r>
    <r>
      <rPr>
        <b/>
        <vertAlign val="subscript"/>
        <sz val="10"/>
        <rFont val="Arial"/>
        <family val="2"/>
      </rPr>
      <t>4</t>
    </r>
  </si>
  <si>
    <r>
      <t>Cl + SO</t>
    </r>
    <r>
      <rPr>
        <b/>
        <vertAlign val="subscript"/>
        <sz val="10"/>
        <rFont val="Arial"/>
        <family val="2"/>
      </rPr>
      <t>4</t>
    </r>
  </si>
  <si>
    <r>
      <t>Cl / SO</t>
    </r>
    <r>
      <rPr>
        <b/>
        <vertAlign val="subscript"/>
        <sz val="10"/>
        <rFont val="Arial"/>
        <family val="2"/>
      </rPr>
      <t>4</t>
    </r>
  </si>
  <si>
    <t xml:space="preserve">Mg </t>
  </si>
  <si>
    <t>Ca + Mg</t>
  </si>
  <si>
    <t>Na/Cl</t>
  </si>
  <si>
    <t>Na+K+Ca+Mg</t>
  </si>
  <si>
    <r>
      <t>Cl+SO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+CO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+HCO</t>
    </r>
    <r>
      <rPr>
        <b/>
        <vertAlign val="subscript"/>
        <sz val="8"/>
        <rFont val="Arial"/>
        <family val="2"/>
      </rPr>
      <t>3</t>
    </r>
  </si>
  <si>
    <t>an-cat</t>
  </si>
  <si>
    <t>Na/K</t>
  </si>
  <si>
    <t>Na/Ca</t>
  </si>
  <si>
    <t>Na/K+Ca</t>
  </si>
  <si>
    <t>(meq/L)</t>
  </si>
  <si>
    <t>% of TDS</t>
  </si>
  <si>
    <t>(meq)</t>
  </si>
  <si>
    <t xml:space="preserve"> (ppb)</t>
  </si>
  <si>
    <t>% cations</t>
  </si>
  <si>
    <t xml:space="preserve"> (ppm)</t>
  </si>
  <si>
    <t>canal     2</t>
  </si>
  <si>
    <t>Jornada  1</t>
  </si>
  <si>
    <t>%geo</t>
  </si>
  <si>
    <t>%riv</t>
  </si>
  <si>
    <t>mean win</t>
  </si>
  <si>
    <t>mean sum</t>
  </si>
  <si>
    <t>L C WELL 58 (1980 Stern Dr)</t>
  </si>
  <si>
    <t>L C WELL 31 (1901 Isaack Rd)</t>
  </si>
  <si>
    <t>L C WELL 32 (975 Mesquite)</t>
  </si>
  <si>
    <t>L C WELL 20 (820 Triviz)</t>
  </si>
  <si>
    <t>L C WELL 41 (7990 Holman Rd)</t>
  </si>
  <si>
    <t>Co</t>
  </si>
  <si>
    <t>Ni</t>
  </si>
  <si>
    <t>Cu</t>
  </si>
  <si>
    <t>Zn</t>
  </si>
  <si>
    <t>Ga</t>
  </si>
  <si>
    <t>Ge</t>
  </si>
  <si>
    <t>As</t>
  </si>
  <si>
    <t>Se</t>
  </si>
  <si>
    <t>Y</t>
  </si>
  <si>
    <t>Zr</t>
  </si>
  <si>
    <t>Nb</t>
  </si>
  <si>
    <t>Mo</t>
  </si>
  <si>
    <t>Ru</t>
  </si>
  <si>
    <t>Pd</t>
  </si>
  <si>
    <t>Ag</t>
  </si>
  <si>
    <t>Cd</t>
  </si>
  <si>
    <t>In</t>
  </si>
  <si>
    <t>Sn</t>
  </si>
  <si>
    <t>Sb</t>
  </si>
  <si>
    <t>Te</t>
  </si>
  <si>
    <t>I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</si>
  <si>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</si>
  <si>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</si>
  <si>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</si>
  <si>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</si>
  <si>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</si>
  <si>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</si>
  <si>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</si>
  <si>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</si>
  <si>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</si>
  <si>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</si>
  <si>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</si>
  <si>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</si>
  <si>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</si>
  <si>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</si>
  <si>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</si>
  <si>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</si>
  <si>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</si>
  <si>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</si>
  <si>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</si>
  <si>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</si>
  <si>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</si>
  <si>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Pt</t>
  </si>
  <si>
    <t>Au</t>
  </si>
  <si>
    <t>Hg</t>
  </si>
  <si>
    <t>Tl</t>
  </si>
  <si>
    <t>Pb</t>
  </si>
  <si>
    <t>Bi</t>
  </si>
  <si>
    <t>Th</t>
  </si>
  <si>
    <t>Re01</t>
  </si>
  <si>
    <t>Re10</t>
  </si>
  <si>
    <t>Re20</t>
  </si>
  <si>
    <t>Re30</t>
  </si>
  <si>
    <t>Re36</t>
  </si>
  <si>
    <t>NIST1643d</t>
  </si>
  <si>
    <t>SLRS4</t>
  </si>
  <si>
    <t>Replicates by Item#:</t>
  </si>
  <si>
    <t>Found in QA Samples:</t>
  </si>
  <si>
    <t>Expected in QA Samples:</t>
  </si>
  <si>
    <t>expected</t>
  </si>
  <si>
    <t>Certified value  %</t>
  </si>
  <si>
    <t>Fort Seldon State Park Well</t>
  </si>
  <si>
    <t>L C WELL 54 (1003 Stagecoach)</t>
  </si>
  <si>
    <t>L C WELL 44 (3994 E.Missouri)</t>
  </si>
  <si>
    <t>L C WELL 60 (701 S. Espina)</t>
  </si>
  <si>
    <t>L C WELL 23 (Hwy 70 &amp; I-25)</t>
  </si>
  <si>
    <t>SWSESE</t>
  </si>
  <si>
    <t>ELEV is the elevation of the sample site</t>
  </si>
  <si>
    <r>
      <t>d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>C</t>
    </r>
  </si>
  <si>
    <r>
      <t xml:space="preserve">d </t>
    </r>
    <r>
      <rPr>
        <b/>
        <sz val="10"/>
        <rFont val="Arial"/>
        <family val="2"/>
      </rPr>
      <t>D</t>
    </r>
  </si>
  <si>
    <t>Duplicate</t>
  </si>
  <si>
    <t>1W30/2W25?</t>
  </si>
  <si>
    <t>TWN, RNG, SEC, QTR are township, range, section and quarter of the US Public Land Survey System</t>
  </si>
  <si>
    <t>DEPTH is the well depth from land surface to water surface, in feet</t>
  </si>
  <si>
    <t>PROD INT is the production interval or the screened intervals where the well can draw water</t>
  </si>
  <si>
    <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</t>
    </r>
  </si>
  <si>
    <t>Parts per billion.  Negative=Analyte not found at that detection limit</t>
  </si>
  <si>
    <t>Replicates</t>
  </si>
  <si>
    <t>Standards</t>
  </si>
  <si>
    <t>Sample #</t>
  </si>
  <si>
    <t>Table 1.  Sample location and well information</t>
  </si>
  <si>
    <t>Table 4.  Isotope results for study wells.</t>
  </si>
  <si>
    <t>Table A.1. Additional trace ion results</t>
  </si>
  <si>
    <t>Table 3.  Major and trace ion concentration results.</t>
  </si>
  <si>
    <r>
      <t>d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34</t>
    </r>
    <r>
      <rPr>
        <sz val="10"/>
        <rFont val="Arial"/>
        <family val="2"/>
      </rPr>
      <t>S STANDARD CANON DIABLO TRIOLITE 0.045005</t>
    </r>
  </si>
  <si>
    <r>
      <t>SiO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</si>
  <si>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sz val="10"/>
        <rFont val="Arial"/>
        <family val="0"/>
      </rPr>
      <t>F</t>
    </r>
  </si>
  <si>
    <r>
      <t>o</t>
    </r>
    <r>
      <rPr>
        <b/>
        <sz val="10"/>
        <rFont val="Arial"/>
        <family val="0"/>
      </rPr>
      <t>C</t>
    </r>
  </si>
  <si>
    <r>
      <t>m</t>
    </r>
    <r>
      <rPr>
        <b/>
        <sz val="10"/>
        <rFont val="Arial"/>
        <family val="2"/>
      </rPr>
      <t>S/m</t>
    </r>
  </si>
  <si>
    <r>
      <t xml:space="preserve">ion </t>
    </r>
    <r>
      <rPr>
        <b/>
        <sz val="10"/>
        <rFont val="Symbol"/>
        <family val="1"/>
      </rPr>
      <t>S</t>
    </r>
  </si>
  <si>
    <r>
      <t xml:space="preserve">TDS (ion 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>) is the summation of the cations and anions shown in this table, in mg/L</t>
    </r>
  </si>
  <si>
    <t>EC</t>
  </si>
  <si>
    <r>
      <t>d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34</t>
    </r>
    <r>
      <rPr>
        <b/>
        <sz val="10"/>
        <rFont val="Arial"/>
        <family val="2"/>
      </rPr>
      <t>S STANDARD CANON DIABLO TRIOLITE 0.045005</t>
    </r>
  </si>
  <si>
    <r>
      <t>d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34</t>
    </r>
    <r>
      <rPr>
        <b/>
        <sz val="10"/>
        <rFont val="Arial"/>
        <family val="0"/>
      </rPr>
      <t>S</t>
    </r>
  </si>
  <si>
    <r>
      <t>234</t>
    </r>
    <r>
      <rPr>
        <b/>
        <sz val="10"/>
        <rFont val="Arial"/>
        <family val="0"/>
      </rPr>
      <t>U</t>
    </r>
  </si>
  <si>
    <r>
      <t>235</t>
    </r>
    <r>
      <rPr>
        <b/>
        <sz val="10"/>
        <rFont val="Arial"/>
        <family val="0"/>
      </rPr>
      <t>U</t>
    </r>
  </si>
  <si>
    <r>
      <t>238</t>
    </r>
    <r>
      <rPr>
        <b/>
        <sz val="10"/>
        <rFont val="Arial"/>
        <family val="0"/>
      </rPr>
      <t>U</t>
    </r>
  </si>
  <si>
    <r>
      <t>234</t>
    </r>
    <r>
      <rPr>
        <b/>
        <sz val="10"/>
        <rFont val="Arial"/>
        <family val="0"/>
      </rPr>
      <t>U/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0"/>
      </rPr>
      <t>U</t>
    </r>
  </si>
  <si>
    <r>
      <t>d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34</t>
    </r>
    <r>
      <rPr>
        <sz val="10"/>
        <rFont val="Arial"/>
        <family val="0"/>
      </rPr>
      <t>S STANDARD CANON DIABLO TRIOLITE 0.045005</t>
    </r>
  </si>
  <si>
    <t>TABLE A2 Additional isotope results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</si>
</sst>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"/>
    <numFmt numFmtId="172" formatCode="0.000E+00"/>
  </numFmts>
  <fonts count="1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name val="Geneva"/>
      <family val="0"/>
    </font>
    <font>
      <vertAlign val="subscript"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sz val="10"/>
      <name val="Symbol"/>
      <family val="1"/>
    </font>
    <font>
      <sz val="10"/>
      <name val="MS Sans Serif"/>
      <family val="0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7" fillId="2" borderId="1" xfId="0" applyFont="1" applyFill="1" applyBorder="1" applyAlignment="1">
      <alignment/>
    </xf>
    <xf numFmtId="164" fontId="7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7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7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right"/>
    </xf>
    <xf numFmtId="0" fontId="0" fillId="4" borderId="1" xfId="0" applyFont="1" applyFill="1" applyBorder="1" applyAlignment="1">
      <alignment/>
    </xf>
    <xf numFmtId="172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5" borderId="1" xfId="0" applyFont="1" applyFill="1" applyBorder="1" applyAlignment="1">
      <alignment/>
    </xf>
    <xf numFmtId="1" fontId="0" fillId="6" borderId="1" xfId="0" applyNumberForma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171" fontId="0" fillId="0" borderId="0" xfId="0" applyNumberFormat="1" applyFont="1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2" fontId="0" fillId="2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2" borderId="4" xfId="0" applyFon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171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center"/>
    </xf>
    <xf numFmtId="165" fontId="0" fillId="0" borderId="5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7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"/>
  <sheetViews>
    <sheetView workbookViewId="0" topLeftCell="O1">
      <selection activeCell="B43" sqref="B43"/>
    </sheetView>
  </sheetViews>
  <sheetFormatPr defaultColWidth="9.140625" defaultRowHeight="12.75"/>
  <cols>
    <col min="4" max="4" width="9.421875" style="0" customWidth="1"/>
    <col min="7" max="8" width="9.57421875" style="0" customWidth="1"/>
    <col min="11" max="12" width="12.421875" style="0" customWidth="1"/>
    <col min="16" max="16" width="9.57421875" style="0" customWidth="1"/>
    <col min="18" max="18" width="9.57421875" style="0" customWidth="1"/>
    <col min="20" max="20" width="9.57421875" style="0" customWidth="1"/>
    <col min="38" max="38" width="11.140625" style="0" customWidth="1"/>
    <col min="39" max="39" width="13.140625" style="0" customWidth="1"/>
    <col min="45" max="46" width="9.140625" style="18" customWidth="1"/>
  </cols>
  <sheetData>
    <row r="1" spans="1:46" s="9" customFormat="1" ht="12.75">
      <c r="A1" s="9" t="s">
        <v>233</v>
      </c>
      <c r="C1" s="9">
        <v>0.1</v>
      </c>
      <c r="F1" s="9">
        <v>0.13</v>
      </c>
      <c r="J1" s="9">
        <v>0.0487</v>
      </c>
      <c r="O1" s="9">
        <v>0.28</v>
      </c>
      <c r="W1" s="87">
        <v>3681</v>
      </c>
      <c r="Z1" s="9">
        <v>48.7</v>
      </c>
      <c r="AA1" s="87">
        <v>1294</v>
      </c>
      <c r="AE1" s="87">
        <v>4469</v>
      </c>
      <c r="AF1" s="94">
        <f>AE1/1000</f>
        <v>4.469</v>
      </c>
      <c r="AI1" s="87">
        <v>207</v>
      </c>
      <c r="AP1" s="87">
        <v>1345</v>
      </c>
      <c r="AS1" s="17"/>
      <c r="AT1" s="17"/>
    </row>
    <row r="2" spans="1:47" s="9" customFormat="1" ht="14.25">
      <c r="A2" s="3" t="s">
        <v>112</v>
      </c>
      <c r="B2" s="3" t="s">
        <v>113</v>
      </c>
      <c r="C2" s="3" t="s">
        <v>12</v>
      </c>
      <c r="D2" s="3" t="s">
        <v>12</v>
      </c>
      <c r="E2" s="3" t="s">
        <v>105</v>
      </c>
      <c r="F2" s="3" t="s">
        <v>234</v>
      </c>
      <c r="G2" s="3" t="s">
        <v>234</v>
      </c>
      <c r="H2" s="3" t="s">
        <v>235</v>
      </c>
      <c r="I2" s="3" t="s">
        <v>236</v>
      </c>
      <c r="J2" s="3" t="s">
        <v>138</v>
      </c>
      <c r="K2" s="3" t="s">
        <v>138</v>
      </c>
      <c r="L2" s="3" t="s">
        <v>222</v>
      </c>
      <c r="M2" s="3" t="s">
        <v>237</v>
      </c>
      <c r="N2" s="3" t="s">
        <v>238</v>
      </c>
      <c r="O2" s="3" t="s">
        <v>239</v>
      </c>
      <c r="P2" s="3" t="s">
        <v>239</v>
      </c>
      <c r="Q2" s="8" t="s">
        <v>106</v>
      </c>
      <c r="R2" s="8" t="s">
        <v>106</v>
      </c>
      <c r="S2" s="3" t="s">
        <v>107</v>
      </c>
      <c r="T2" s="3" t="s">
        <v>107</v>
      </c>
      <c r="U2" s="3" t="s">
        <v>240</v>
      </c>
      <c r="V2" s="3" t="s">
        <v>241</v>
      </c>
      <c r="W2" s="3" t="s">
        <v>131</v>
      </c>
      <c r="X2" s="3" t="s">
        <v>131</v>
      </c>
      <c r="Y2" s="3" t="s">
        <v>131</v>
      </c>
      <c r="Z2" s="3" t="s">
        <v>138</v>
      </c>
      <c r="AA2" s="3" t="s">
        <v>242</v>
      </c>
      <c r="AB2" s="3" t="s">
        <v>127</v>
      </c>
      <c r="AC2" s="3" t="s">
        <v>127</v>
      </c>
      <c r="AD2" s="3" t="s">
        <v>243</v>
      </c>
      <c r="AE2" s="3" t="s">
        <v>126</v>
      </c>
      <c r="AF2" s="3" t="s">
        <v>126</v>
      </c>
      <c r="AG2" s="3" t="s">
        <v>126</v>
      </c>
      <c r="AH2" s="3" t="s">
        <v>244</v>
      </c>
      <c r="AI2" s="3" t="s">
        <v>130</v>
      </c>
      <c r="AJ2" s="3" t="s">
        <v>130</v>
      </c>
      <c r="AK2" s="3" t="s">
        <v>130</v>
      </c>
      <c r="AL2" s="38" t="s">
        <v>245</v>
      </c>
      <c r="AM2" s="39" t="s">
        <v>246</v>
      </c>
      <c r="AN2" s="3" t="s">
        <v>247</v>
      </c>
      <c r="AO2" s="3" t="s">
        <v>140</v>
      </c>
      <c r="AP2" s="3" t="s">
        <v>129</v>
      </c>
      <c r="AQ2" s="3" t="s">
        <v>129</v>
      </c>
      <c r="AR2" s="3" t="s">
        <v>129</v>
      </c>
      <c r="AS2" s="5" t="s">
        <v>248</v>
      </c>
      <c r="AT2" s="5" t="s">
        <v>249</v>
      </c>
      <c r="AU2" s="9" t="s">
        <v>250</v>
      </c>
    </row>
    <row r="3" spans="1:47" ht="12.75">
      <c r="A3" s="2"/>
      <c r="B3" s="37" t="s">
        <v>114</v>
      </c>
      <c r="C3" s="3" t="s">
        <v>225</v>
      </c>
      <c r="D3" s="3" t="s">
        <v>251</v>
      </c>
      <c r="E3" s="19"/>
      <c r="F3" s="3" t="s">
        <v>225</v>
      </c>
      <c r="G3" s="3" t="s">
        <v>251</v>
      </c>
      <c r="H3" s="3"/>
      <c r="I3" s="3" t="s">
        <v>225</v>
      </c>
      <c r="J3" s="3" t="s">
        <v>225</v>
      </c>
      <c r="K3" s="3" t="s">
        <v>251</v>
      </c>
      <c r="L3" s="3"/>
      <c r="M3" s="3" t="s">
        <v>225</v>
      </c>
      <c r="N3" s="3" t="s">
        <v>225</v>
      </c>
      <c r="O3" s="3" t="s">
        <v>225</v>
      </c>
      <c r="P3" s="3" t="s">
        <v>251</v>
      </c>
      <c r="Q3" s="40" t="s">
        <v>227</v>
      </c>
      <c r="R3" s="3" t="s">
        <v>251</v>
      </c>
      <c r="S3" s="40" t="s">
        <v>225</v>
      </c>
      <c r="T3" s="3" t="s">
        <v>251</v>
      </c>
      <c r="U3" s="2" t="s">
        <v>252</v>
      </c>
      <c r="V3" s="2" t="s">
        <v>251</v>
      </c>
      <c r="W3" s="41" t="s">
        <v>223</v>
      </c>
      <c r="X3" s="42" t="s">
        <v>225</v>
      </c>
      <c r="Y3" s="41" t="s">
        <v>253</v>
      </c>
      <c r="Z3" s="41" t="s">
        <v>254</v>
      </c>
      <c r="AA3" s="43" t="s">
        <v>254</v>
      </c>
      <c r="AB3" s="41" t="s">
        <v>225</v>
      </c>
      <c r="AC3" s="41" t="s">
        <v>251</v>
      </c>
      <c r="AD3" s="43" t="s">
        <v>255</v>
      </c>
      <c r="AE3" s="43" t="s">
        <v>254</v>
      </c>
      <c r="AF3" s="41" t="s">
        <v>225</v>
      </c>
      <c r="AG3" s="41" t="s">
        <v>251</v>
      </c>
      <c r="AH3" s="41"/>
      <c r="AI3" s="43" t="s">
        <v>254</v>
      </c>
      <c r="AJ3" s="41" t="s">
        <v>225</v>
      </c>
      <c r="AK3" s="41" t="s">
        <v>251</v>
      </c>
      <c r="AL3" s="41" t="s">
        <v>251</v>
      </c>
      <c r="AM3" s="41" t="s">
        <v>251</v>
      </c>
      <c r="AN3" s="41"/>
      <c r="AO3" s="44"/>
      <c r="AP3" s="3" t="s">
        <v>223</v>
      </c>
      <c r="AQ3" s="3" t="s">
        <v>256</v>
      </c>
      <c r="AR3" s="41" t="s">
        <v>251</v>
      </c>
      <c r="AS3" s="45" t="s">
        <v>256</v>
      </c>
      <c r="AT3" s="45" t="s">
        <v>256</v>
      </c>
      <c r="AU3" s="45" t="s">
        <v>256</v>
      </c>
    </row>
    <row r="4" spans="1:47" ht="12.75">
      <c r="A4" s="2" t="s">
        <v>13</v>
      </c>
      <c r="B4" s="46">
        <v>100</v>
      </c>
      <c r="C4" s="46" t="s">
        <v>115</v>
      </c>
      <c r="D4" s="47" t="e">
        <f>C4/18998</f>
        <v>#VALUE!</v>
      </c>
      <c r="E4" s="48">
        <v>2330</v>
      </c>
      <c r="F4" s="46">
        <v>906</v>
      </c>
      <c r="G4" s="47">
        <f>F4/35453</f>
        <v>0.025554960088003835</v>
      </c>
      <c r="H4" s="49">
        <f>E4/F4</f>
        <v>2.5717439293598234</v>
      </c>
      <c r="I4" s="46" t="s">
        <v>115</v>
      </c>
      <c r="J4" s="46">
        <f>Z4/1000</f>
        <v>0.73</v>
      </c>
      <c r="K4" s="46">
        <f>J4/79904</f>
        <v>9.135963155786944E-06</v>
      </c>
      <c r="L4" s="48">
        <f>(F4/J4)</f>
        <v>1241.0958904109589</v>
      </c>
      <c r="M4" s="46" t="s">
        <v>115</v>
      </c>
      <c r="N4" s="46" t="s">
        <v>116</v>
      </c>
      <c r="O4" s="2">
        <v>262</v>
      </c>
      <c r="P4" s="50">
        <f>(O4*2)/96056</f>
        <v>0.00545515116182227</v>
      </c>
      <c r="Q4" s="51">
        <v>219</v>
      </c>
      <c r="R4" s="52">
        <f>(2*Q4)/60008</f>
        <v>0.007299026796427143</v>
      </c>
      <c r="S4" s="51">
        <v>245</v>
      </c>
      <c r="T4" s="52">
        <f>S4/61016</f>
        <v>0.004015340238625934</v>
      </c>
      <c r="U4" s="53">
        <f>((F4+O4)/(F4+O4+Q4+S4))*100</f>
        <v>71.56862745098039</v>
      </c>
      <c r="V4" s="53">
        <f>G4/P4</f>
        <v>4.684555813384153</v>
      </c>
      <c r="W4" s="54">
        <v>186000</v>
      </c>
      <c r="X4" s="35">
        <f>W4/1000</f>
        <v>186</v>
      </c>
      <c r="Y4" s="55">
        <f>(2*W4)/40080000</f>
        <v>0.009281437125748504</v>
      </c>
      <c r="Z4" s="54">
        <v>730</v>
      </c>
      <c r="AA4" s="54">
        <v>25800</v>
      </c>
      <c r="AB4" s="35">
        <f>$AA4/1000</f>
        <v>25.8</v>
      </c>
      <c r="AC4" s="55">
        <f>(2*AA4)/24305000</f>
        <v>0.002123019954741823</v>
      </c>
      <c r="AD4" s="35">
        <f>100*(W4+AA4)/(W4+AA4+AE4+AI4)</f>
        <v>28.082736674622115</v>
      </c>
      <c r="AE4" s="56">
        <v>494000</v>
      </c>
      <c r="AF4" s="35">
        <f aca="true" t="shared" si="0" ref="AF4:AF39">AE4/1000</f>
        <v>494</v>
      </c>
      <c r="AG4" s="57">
        <f>AE4/22990000</f>
        <v>0.021487603305785124</v>
      </c>
      <c r="AH4" s="57">
        <f aca="true" t="shared" si="1" ref="AH4:AH39">AG4/G4</f>
        <v>0.8408388520971303</v>
      </c>
      <c r="AI4" s="56">
        <v>48400</v>
      </c>
      <c r="AJ4" s="35">
        <f aca="true" t="shared" si="2" ref="AJ4:AJ39">AI4/1000</f>
        <v>48.4</v>
      </c>
      <c r="AK4" s="57">
        <f>AI4/39098000</f>
        <v>0.0012379149828635736</v>
      </c>
      <c r="AL4" s="57">
        <f>AG4+AK4+Y4+AC4+AR4</f>
        <v>0.035162555038001406</v>
      </c>
      <c r="AM4" s="57">
        <f>G4+P4+R4+T4+K4</f>
        <v>0.04233361424803496</v>
      </c>
      <c r="AN4" s="57">
        <f>AM4-AL4</f>
        <v>0.0071710592100335535</v>
      </c>
      <c r="AO4" s="35">
        <v>2700</v>
      </c>
      <c r="AP4" s="54">
        <v>14500</v>
      </c>
      <c r="AQ4" s="58">
        <f>AP4/1000</f>
        <v>14.5</v>
      </c>
      <c r="AR4" s="55">
        <f>(2*AP4)/28085000</f>
        <v>0.001032579668862382</v>
      </c>
      <c r="AS4" s="18">
        <f>AF4/AJ4</f>
        <v>10.206611570247935</v>
      </c>
      <c r="AT4" s="18">
        <f>AF4/X4</f>
        <v>2.6559139784946235</v>
      </c>
      <c r="AU4" s="18">
        <f>AF4/(AJ4+X4)</f>
        <v>2.1075085324232083</v>
      </c>
    </row>
    <row r="5" spans="1:47" ht="12.75">
      <c r="A5" s="59" t="s">
        <v>14</v>
      </c>
      <c r="B5" s="46">
        <v>100</v>
      </c>
      <c r="C5" s="46">
        <v>4.41</v>
      </c>
      <c r="D5" s="60">
        <f>C5/18998</f>
        <v>0.00023212969786293294</v>
      </c>
      <c r="E5" s="48">
        <v>3870</v>
      </c>
      <c r="F5" s="48">
        <v>1620</v>
      </c>
      <c r="G5" s="47">
        <f>F5/35453</f>
        <v>0.0456942994951062</v>
      </c>
      <c r="H5" s="49">
        <f>E5/F5</f>
        <v>2.388888888888889</v>
      </c>
      <c r="I5" s="46" t="s">
        <v>115</v>
      </c>
      <c r="J5" s="46">
        <f>Z5/1000</f>
        <v>1.2</v>
      </c>
      <c r="K5" s="46">
        <f>J5/79904</f>
        <v>1.5018021625951141E-05</v>
      </c>
      <c r="L5" s="48">
        <f>(F5/J5)</f>
        <v>1350</v>
      </c>
      <c r="M5" s="46" t="s">
        <v>115</v>
      </c>
      <c r="N5" s="46" t="s">
        <v>116</v>
      </c>
      <c r="O5" s="61">
        <v>287</v>
      </c>
      <c r="P5" s="50">
        <f>(O5*2)/96056</f>
        <v>0.005975680852835846</v>
      </c>
      <c r="Q5" s="51">
        <v>271</v>
      </c>
      <c r="R5" s="52">
        <f>(2*Q5)/60008</f>
        <v>0.009032129049460071</v>
      </c>
      <c r="S5" s="51">
        <v>303</v>
      </c>
      <c r="T5" s="52">
        <f>S5/61016</f>
        <v>0.004965910580831258</v>
      </c>
      <c r="U5" s="53">
        <f>100*(F5+O5)/(F5+O5+Q5+S5)</f>
        <v>76.86416767432488</v>
      </c>
      <c r="V5" s="53">
        <f>G5/P5</f>
        <v>7.646710160804741</v>
      </c>
      <c r="W5" s="54">
        <v>127000</v>
      </c>
      <c r="X5" s="35">
        <f>W5/1000</f>
        <v>127</v>
      </c>
      <c r="Y5" s="55">
        <f>(2*W5)/40080000</f>
        <v>0.006337325349301397</v>
      </c>
      <c r="Z5" s="54">
        <v>1200</v>
      </c>
      <c r="AA5" s="54">
        <v>11000</v>
      </c>
      <c r="AB5" s="35">
        <f>AA5/1000</f>
        <v>11</v>
      </c>
      <c r="AC5" s="55">
        <f>(2*AA5)/24305000</f>
        <v>0.0009051635465953507</v>
      </c>
      <c r="AD5" s="35">
        <f>100*(W5+AA5)/(W5+AA5+AE5+AI5)</f>
        <v>9.94953136265321</v>
      </c>
      <c r="AE5" s="56">
        <v>1100000</v>
      </c>
      <c r="AF5" s="35">
        <f>AE5/1000</f>
        <v>1100</v>
      </c>
      <c r="AG5" s="57">
        <f>AE5/22990000</f>
        <v>0.04784688995215311</v>
      </c>
      <c r="AH5" s="57">
        <f t="shared" si="1"/>
        <v>1.0471085120207926</v>
      </c>
      <c r="AI5" s="56">
        <v>149000</v>
      </c>
      <c r="AJ5" s="35">
        <f>AI5/1000</f>
        <v>149</v>
      </c>
      <c r="AK5" s="57">
        <f>AI5/39098000</f>
        <v>0.0038109366207990177</v>
      </c>
      <c r="AL5" s="57">
        <f>AG5+AK5+Y5+AC5+AR5</f>
        <v>0.061357142956831784</v>
      </c>
      <c r="AM5" s="57">
        <f>G5+P5+R5+T5+D5+K5</f>
        <v>0.06591516769772227</v>
      </c>
      <c r="AN5" s="57">
        <f>AM5-AL5</f>
        <v>0.004558024740890482</v>
      </c>
      <c r="AO5" s="35">
        <v>2480</v>
      </c>
      <c r="AP5" s="54">
        <v>34500</v>
      </c>
      <c r="AQ5" s="58">
        <f>AP5/1000</f>
        <v>34.5</v>
      </c>
      <c r="AR5" s="55">
        <f>(2*AP5)/28085000</f>
        <v>0.002456827487982909</v>
      </c>
      <c r="AS5" s="18">
        <f aca="true" t="shared" si="3" ref="AS5:AS39">AF5/AJ5</f>
        <v>7.382550335570469</v>
      </c>
      <c r="AT5" s="18">
        <f aca="true" t="shared" si="4" ref="AT5:AT39">AF5/X5</f>
        <v>8.661417322834646</v>
      </c>
      <c r="AU5" s="18">
        <f aca="true" t="shared" si="5" ref="AU5:AU39">AF5/(AJ5+X5)</f>
        <v>3.9855072463768115</v>
      </c>
    </row>
    <row r="6" spans="1:47" ht="12.75">
      <c r="A6" s="2" t="s">
        <v>15</v>
      </c>
      <c r="B6" s="46">
        <v>2</v>
      </c>
      <c r="C6" s="62">
        <v>0.47</v>
      </c>
      <c r="D6" s="60">
        <f aca="true" t="shared" si="6" ref="D6:D39">C6/18998</f>
        <v>2.473944625750079E-05</v>
      </c>
      <c r="E6" s="48">
        <v>510</v>
      </c>
      <c r="F6" s="46">
        <v>131</v>
      </c>
      <c r="G6" s="47">
        <f aca="true" t="shared" si="7" ref="G6:G39">F6/35453</f>
        <v>0.003695032860406736</v>
      </c>
      <c r="H6" s="49">
        <f aca="true" t="shared" si="8" ref="H6:H39">E6/F6</f>
        <v>3.8931297709923665</v>
      </c>
      <c r="I6" s="46" t="s">
        <v>117</v>
      </c>
      <c r="J6" s="46">
        <f aca="true" t="shared" si="9" ref="J6:J39">Z6/1000</f>
        <v>0.147</v>
      </c>
      <c r="K6" s="46">
        <f aca="true" t="shared" si="10" ref="K6:K39">J6/79904</f>
        <v>1.8397076491790147E-06</v>
      </c>
      <c r="L6" s="48">
        <f aca="true" t="shared" si="11" ref="L6:L39">(F6/J6)</f>
        <v>891.1564625850341</v>
      </c>
      <c r="M6" s="46" t="s">
        <v>117</v>
      </c>
      <c r="N6" s="46" t="s">
        <v>118</v>
      </c>
      <c r="O6" s="2">
        <v>65.8</v>
      </c>
      <c r="P6" s="50">
        <f aca="true" t="shared" si="12" ref="P6:P39">(O6*2)/96056</f>
        <v>0.0013700341467477305</v>
      </c>
      <c r="Q6" s="51">
        <v>103</v>
      </c>
      <c r="R6" s="52">
        <f>(2*Q6)/60008</f>
        <v>0.0034328756165844555</v>
      </c>
      <c r="S6" s="51">
        <v>115</v>
      </c>
      <c r="T6" s="52">
        <f>S6/61016</f>
        <v>0.0018847515405795202</v>
      </c>
      <c r="U6" s="53">
        <f>((F6+O6)/(F6+O6+Q6+S6))*100</f>
        <v>47.44455159112825</v>
      </c>
      <c r="V6" s="53">
        <f aca="true" t="shared" si="13" ref="V6:V62">G6/P6</f>
        <v>2.697037055009342</v>
      </c>
      <c r="W6" s="54">
        <v>59000</v>
      </c>
      <c r="X6" s="35">
        <f aca="true" t="shared" si="14" ref="X6:X39">W6/1000</f>
        <v>59</v>
      </c>
      <c r="Y6" s="55">
        <f>(2*W6)/40080000</f>
        <v>0.002944111776447106</v>
      </c>
      <c r="Z6" s="54">
        <v>147</v>
      </c>
      <c r="AA6" s="54">
        <v>8380</v>
      </c>
      <c r="AB6" s="35">
        <f aca="true" t="shared" si="15" ref="AB6:AB39">AA6/1000</f>
        <v>8.38</v>
      </c>
      <c r="AC6" s="55">
        <f aca="true" t="shared" si="16" ref="AC6:AC39">(2*AA6)/24305000</f>
        <v>0.0006895700473153673</v>
      </c>
      <c r="AD6" s="35">
        <f aca="true" t="shared" si="17" ref="AD6:AD39">100*(W6+AA6)/(W6+AA6+AE6+AI6)</f>
        <v>38.66192334174891</v>
      </c>
      <c r="AE6" s="56">
        <v>70600</v>
      </c>
      <c r="AF6" s="35">
        <f t="shared" si="0"/>
        <v>70.6</v>
      </c>
      <c r="AG6" s="57">
        <f aca="true" t="shared" si="18" ref="AG6:AG39">AE6/22990000</f>
        <v>0.0030709003914745543</v>
      </c>
      <c r="AH6" s="57">
        <f t="shared" si="1"/>
        <v>0.8310887906789876</v>
      </c>
      <c r="AI6" s="56">
        <v>36300</v>
      </c>
      <c r="AJ6" s="35">
        <f t="shared" si="2"/>
        <v>36.3</v>
      </c>
      <c r="AK6" s="57">
        <f aca="true" t="shared" si="19" ref="AK6:AK39">AI6/39098000</f>
        <v>0.0009284362371476802</v>
      </c>
      <c r="AL6" s="57">
        <f aca="true" t="shared" si="20" ref="AL6:AL39">AG6+AK6+Y6+AC6+AR6</f>
        <v>0.008964690163262401</v>
      </c>
      <c r="AM6" s="57">
        <f>G6+P6+R6+T6+D6+K6</f>
        <v>0.010409273318225123</v>
      </c>
      <c r="AN6" s="57">
        <f aca="true" t="shared" si="21" ref="AN6:AN39">AM6-AL6</f>
        <v>0.0014445831549627225</v>
      </c>
      <c r="AO6" s="35">
        <v>1090</v>
      </c>
      <c r="AP6" s="54">
        <v>18700</v>
      </c>
      <c r="AQ6" s="58">
        <f>AP6/1000</f>
        <v>18.7</v>
      </c>
      <c r="AR6" s="55">
        <f aca="true" t="shared" si="22" ref="AR6:AR39">(2*AP6)/28085000</f>
        <v>0.0013316717108776926</v>
      </c>
      <c r="AS6" s="18">
        <f t="shared" si="3"/>
        <v>1.9449035812672175</v>
      </c>
      <c r="AT6" s="18">
        <f t="shared" si="4"/>
        <v>1.1966101694915254</v>
      </c>
      <c r="AU6" s="18">
        <f t="shared" si="5"/>
        <v>0.7408184679958026</v>
      </c>
    </row>
    <row r="7" spans="1:47" ht="12.75">
      <c r="A7" s="63" t="s">
        <v>16</v>
      </c>
      <c r="B7" s="46" t="s">
        <v>257</v>
      </c>
      <c r="C7" s="62">
        <v>0.62</v>
      </c>
      <c r="D7" s="60">
        <f t="shared" si="6"/>
        <v>3.2635014212022315E-05</v>
      </c>
      <c r="E7" s="48">
        <v>491</v>
      </c>
      <c r="F7" s="48">
        <v>64.8</v>
      </c>
      <c r="G7" s="47">
        <f t="shared" si="7"/>
        <v>0.0018277719798042479</v>
      </c>
      <c r="H7" s="49">
        <f t="shared" si="8"/>
        <v>7.577160493827161</v>
      </c>
      <c r="I7" s="46" t="s">
        <v>117</v>
      </c>
      <c r="J7" s="46">
        <f t="shared" si="9"/>
        <v>0.165</v>
      </c>
      <c r="K7" s="46">
        <f t="shared" si="10"/>
        <v>2.064977973568282E-06</v>
      </c>
      <c r="L7" s="48">
        <f t="shared" si="11"/>
        <v>392.7272727272727</v>
      </c>
      <c r="M7" s="46">
        <v>0.06</v>
      </c>
      <c r="N7" s="46" t="s">
        <v>118</v>
      </c>
      <c r="O7" s="2">
        <v>139</v>
      </c>
      <c r="P7" s="50">
        <f t="shared" si="12"/>
        <v>0.0028941450820354794</v>
      </c>
      <c r="Q7" s="64">
        <v>148</v>
      </c>
      <c r="R7" s="52">
        <f aca="true" t="shared" si="23" ref="R7:R39">(2*Q7)/60008</f>
        <v>0.004932675643247567</v>
      </c>
      <c r="S7" s="51">
        <v>165</v>
      </c>
      <c r="T7" s="52">
        <f aca="true" t="shared" si="24" ref="T7:T39">S7/61016</f>
        <v>0.0027042087321358333</v>
      </c>
      <c r="U7" s="53">
        <f>100*(F7+O7)/(F7+O7+Q7+S7)</f>
        <v>39.43498452012384</v>
      </c>
      <c r="V7" s="53">
        <f t="shared" si="13"/>
        <v>0.6315412420578304</v>
      </c>
      <c r="W7" s="54">
        <v>56600</v>
      </c>
      <c r="X7" s="35">
        <f t="shared" si="14"/>
        <v>56.6</v>
      </c>
      <c r="Y7" s="55">
        <f aca="true" t="shared" si="25" ref="Y7:Y39">(2*W7)/40080000</f>
        <v>0.0028243512974051896</v>
      </c>
      <c r="Z7" s="54">
        <v>165</v>
      </c>
      <c r="AA7" s="54">
        <v>11200</v>
      </c>
      <c r="AB7" s="35">
        <f t="shared" si="15"/>
        <v>11.2</v>
      </c>
      <c r="AC7" s="55">
        <f t="shared" si="16"/>
        <v>0.0009216210656243571</v>
      </c>
      <c r="AD7" s="35">
        <f t="shared" si="17"/>
        <v>41.02874432677761</v>
      </c>
      <c r="AE7" s="56">
        <v>91100</v>
      </c>
      <c r="AF7" s="35">
        <f t="shared" si="0"/>
        <v>91.1</v>
      </c>
      <c r="AG7" s="57">
        <f t="shared" si="18"/>
        <v>0.003962592431491953</v>
      </c>
      <c r="AH7" s="57">
        <f t="shared" si="1"/>
        <v>2.167990578297596</v>
      </c>
      <c r="AI7" s="56">
        <v>6350</v>
      </c>
      <c r="AJ7" s="35">
        <f t="shared" si="2"/>
        <v>6.35</v>
      </c>
      <c r="AK7" s="57">
        <f t="shared" si="19"/>
        <v>0.0001624123996112333</v>
      </c>
      <c r="AL7" s="57">
        <f t="shared" si="20"/>
        <v>0.008230599768460667</v>
      </c>
      <c r="AM7" s="57">
        <f aca="true" t="shared" si="26" ref="AM7:AM39">G7+P7+R7+T7+D7+K7</f>
        <v>0.012393501429408718</v>
      </c>
      <c r="AN7" s="57">
        <f t="shared" si="21"/>
        <v>0.004162901660948052</v>
      </c>
      <c r="AO7" s="35">
        <v>739</v>
      </c>
      <c r="AP7" s="54">
        <v>5050</v>
      </c>
      <c r="AQ7" s="58">
        <f aca="true" t="shared" si="27" ref="AQ7:AQ39">AP7/1000</f>
        <v>5.05</v>
      </c>
      <c r="AR7" s="55">
        <f t="shared" si="22"/>
        <v>0.00035962257432793306</v>
      </c>
      <c r="AS7" s="18">
        <f t="shared" si="3"/>
        <v>14.346456692913385</v>
      </c>
      <c r="AT7" s="18">
        <f t="shared" si="4"/>
        <v>1.6095406360424027</v>
      </c>
      <c r="AU7" s="18">
        <f t="shared" si="5"/>
        <v>1.4471803018268465</v>
      </c>
    </row>
    <row r="8" spans="1:47" ht="12.75">
      <c r="A8" s="59" t="s">
        <v>17</v>
      </c>
      <c r="B8" s="46">
        <v>10</v>
      </c>
      <c r="C8" s="46">
        <v>1.09</v>
      </c>
      <c r="D8" s="60">
        <f t="shared" si="6"/>
        <v>5.737446046952311E-05</v>
      </c>
      <c r="E8" s="48">
        <v>1960</v>
      </c>
      <c r="F8" s="46">
        <v>554</v>
      </c>
      <c r="G8" s="47">
        <f t="shared" si="7"/>
        <v>0.0156263221730178</v>
      </c>
      <c r="H8" s="49">
        <f t="shared" si="8"/>
        <v>3.5379061371841156</v>
      </c>
      <c r="I8" s="46" t="s">
        <v>119</v>
      </c>
      <c r="J8" s="46">
        <f t="shared" si="9"/>
        <v>0.424</v>
      </c>
      <c r="K8" s="46">
        <f t="shared" si="10"/>
        <v>5.306367641169403E-06</v>
      </c>
      <c r="L8" s="48">
        <f t="shared" si="11"/>
        <v>1306.6037735849056</v>
      </c>
      <c r="M8" s="46" t="s">
        <v>119</v>
      </c>
      <c r="N8" s="46" t="s">
        <v>120</v>
      </c>
      <c r="O8" s="2">
        <v>228</v>
      </c>
      <c r="P8" s="50">
        <f t="shared" si="12"/>
        <v>0.004747230782043808</v>
      </c>
      <c r="Q8" s="51">
        <v>456</v>
      </c>
      <c r="R8" s="52">
        <f t="shared" si="23"/>
        <v>0.015197973603519531</v>
      </c>
      <c r="S8" s="51">
        <v>510</v>
      </c>
      <c r="T8" s="52">
        <f t="shared" si="24"/>
        <v>0.008358463353874393</v>
      </c>
      <c r="U8" s="53">
        <f aca="true" t="shared" si="28" ref="U8:U39">100*(F8+O8)/(F8+O8+Q8+S8)</f>
        <v>44.73684210526316</v>
      </c>
      <c r="V8" s="53">
        <f t="shared" si="13"/>
        <v>3.2916710584460476</v>
      </c>
      <c r="W8" s="54">
        <v>162000</v>
      </c>
      <c r="X8" s="35">
        <f t="shared" si="14"/>
        <v>162</v>
      </c>
      <c r="Y8" s="55">
        <f t="shared" si="25"/>
        <v>0.008083832335329342</v>
      </c>
      <c r="Z8" s="54">
        <v>424</v>
      </c>
      <c r="AA8" s="54">
        <v>21000</v>
      </c>
      <c r="AB8" s="35">
        <f t="shared" si="15"/>
        <v>21</v>
      </c>
      <c r="AC8" s="55">
        <f t="shared" si="16"/>
        <v>0.0017280394980456696</v>
      </c>
      <c r="AD8" s="35">
        <f t="shared" si="17"/>
        <v>25.91700892224897</v>
      </c>
      <c r="AE8" s="56">
        <v>470000</v>
      </c>
      <c r="AF8" s="35">
        <f t="shared" si="0"/>
        <v>470</v>
      </c>
      <c r="AG8" s="57">
        <f t="shared" si="18"/>
        <v>0.02044367116137451</v>
      </c>
      <c r="AH8" s="57">
        <f t="shared" si="1"/>
        <v>1.3082842485274557</v>
      </c>
      <c r="AI8" s="56">
        <v>53100</v>
      </c>
      <c r="AJ8" s="35">
        <f t="shared" si="2"/>
        <v>53.1</v>
      </c>
      <c r="AK8" s="57">
        <f t="shared" si="19"/>
        <v>0.0013581257353317306</v>
      </c>
      <c r="AL8" s="57">
        <f t="shared" si="20"/>
        <v>0.03422004223907182</v>
      </c>
      <c r="AM8" s="57">
        <f t="shared" si="26"/>
        <v>0.043992670740566224</v>
      </c>
      <c r="AN8" s="57">
        <f t="shared" si="21"/>
        <v>0.009772628501494407</v>
      </c>
      <c r="AO8" s="35">
        <v>4660</v>
      </c>
      <c r="AP8" s="54">
        <v>36600</v>
      </c>
      <c r="AQ8" s="58">
        <f t="shared" si="27"/>
        <v>36.6</v>
      </c>
      <c r="AR8" s="55">
        <f t="shared" si="22"/>
        <v>0.0026063735089905645</v>
      </c>
      <c r="AS8" s="18">
        <f t="shared" si="3"/>
        <v>8.851224105461393</v>
      </c>
      <c r="AT8" s="18">
        <f t="shared" si="4"/>
        <v>2.9012345679012346</v>
      </c>
      <c r="AU8" s="18">
        <f t="shared" si="5"/>
        <v>2.1850302185030217</v>
      </c>
    </row>
    <row r="9" spans="1:47" ht="12.75">
      <c r="A9" s="59" t="s">
        <v>18</v>
      </c>
      <c r="B9" s="46">
        <v>10</v>
      </c>
      <c r="C9" s="46">
        <v>1.84</v>
      </c>
      <c r="D9" s="60">
        <f t="shared" si="6"/>
        <v>9.685230024213076E-05</v>
      </c>
      <c r="E9" s="48">
        <v>1907</v>
      </c>
      <c r="F9" s="46">
        <v>578</v>
      </c>
      <c r="G9" s="47">
        <f t="shared" si="7"/>
        <v>0.01630327475813048</v>
      </c>
      <c r="H9" s="49">
        <f t="shared" si="8"/>
        <v>3.2993079584775087</v>
      </c>
      <c r="I9" s="46" t="s">
        <v>119</v>
      </c>
      <c r="J9" s="46">
        <f t="shared" si="9"/>
        <v>0.461</v>
      </c>
      <c r="K9" s="46">
        <f t="shared" si="10"/>
        <v>5.769423307969564E-06</v>
      </c>
      <c r="L9" s="48">
        <f t="shared" si="11"/>
        <v>1253.7960954446853</v>
      </c>
      <c r="M9" s="46" t="s">
        <v>119</v>
      </c>
      <c r="N9" s="46" t="s">
        <v>120</v>
      </c>
      <c r="O9" s="2">
        <v>236</v>
      </c>
      <c r="P9" s="50">
        <f t="shared" si="12"/>
        <v>0.0049138002831681515</v>
      </c>
      <c r="Q9" s="51">
        <v>416</v>
      </c>
      <c r="R9" s="52">
        <f t="shared" si="23"/>
        <v>0.01386481802426343</v>
      </c>
      <c r="S9" s="51">
        <v>465</v>
      </c>
      <c r="T9" s="52">
        <f t="shared" si="24"/>
        <v>0.007620951881473712</v>
      </c>
      <c r="U9" s="53">
        <f t="shared" si="28"/>
        <v>48.023598820059</v>
      </c>
      <c r="V9" s="53">
        <f t="shared" si="13"/>
        <v>3.317854576624961</v>
      </c>
      <c r="W9" s="54">
        <v>168000</v>
      </c>
      <c r="X9" s="35">
        <f t="shared" si="14"/>
        <v>168</v>
      </c>
      <c r="Y9" s="55">
        <f t="shared" si="25"/>
        <v>0.008383233532934131</v>
      </c>
      <c r="Z9" s="54">
        <v>461</v>
      </c>
      <c r="AA9" s="54">
        <v>24100</v>
      </c>
      <c r="AB9" s="35">
        <f t="shared" si="15"/>
        <v>24.1</v>
      </c>
      <c r="AC9" s="55">
        <f t="shared" si="16"/>
        <v>0.0019831310429952683</v>
      </c>
      <c r="AD9" s="35">
        <f t="shared" si="17"/>
        <v>27.37637166880433</v>
      </c>
      <c r="AE9" s="56">
        <v>452000</v>
      </c>
      <c r="AF9" s="35">
        <f t="shared" si="0"/>
        <v>452</v>
      </c>
      <c r="AG9" s="57">
        <f t="shared" si="18"/>
        <v>0.01966072205306655</v>
      </c>
      <c r="AH9" s="57">
        <f t="shared" si="1"/>
        <v>1.2059369877982153</v>
      </c>
      <c r="AI9" s="56">
        <v>57600</v>
      </c>
      <c r="AJ9" s="35">
        <f t="shared" si="2"/>
        <v>57.6</v>
      </c>
      <c r="AK9" s="57">
        <f t="shared" si="19"/>
        <v>0.0014732211366310297</v>
      </c>
      <c r="AL9" s="57">
        <f t="shared" si="20"/>
        <v>0.03325925382224083</v>
      </c>
      <c r="AM9" s="57">
        <f t="shared" si="26"/>
        <v>0.04280546667058588</v>
      </c>
      <c r="AN9" s="57">
        <f t="shared" si="21"/>
        <v>0.009546212848345052</v>
      </c>
      <c r="AO9" s="35">
        <v>4910</v>
      </c>
      <c r="AP9" s="54">
        <v>24700</v>
      </c>
      <c r="AQ9" s="58">
        <f t="shared" si="27"/>
        <v>24.7</v>
      </c>
      <c r="AR9" s="55">
        <f t="shared" si="22"/>
        <v>0.0017589460566138507</v>
      </c>
      <c r="AS9" s="18">
        <f t="shared" si="3"/>
        <v>7.847222222222222</v>
      </c>
      <c r="AT9" s="18">
        <f t="shared" si="4"/>
        <v>2.6904761904761907</v>
      </c>
      <c r="AU9" s="18">
        <f t="shared" si="5"/>
        <v>2.00354609929078</v>
      </c>
    </row>
    <row r="10" spans="1:47" ht="12.75">
      <c r="A10" s="2" t="s">
        <v>19</v>
      </c>
      <c r="B10" s="46">
        <v>2</v>
      </c>
      <c r="C10" s="46">
        <v>0.39</v>
      </c>
      <c r="D10" s="60">
        <f t="shared" si="6"/>
        <v>2.0528476681755975E-05</v>
      </c>
      <c r="E10" s="48">
        <v>435</v>
      </c>
      <c r="F10" s="46">
        <v>63.4</v>
      </c>
      <c r="G10" s="47">
        <f t="shared" si="7"/>
        <v>0.001788283079006008</v>
      </c>
      <c r="H10" s="49">
        <f t="shared" si="8"/>
        <v>6.861198738170347</v>
      </c>
      <c r="I10" s="46" t="s">
        <v>117</v>
      </c>
      <c r="J10" s="46">
        <f t="shared" si="9"/>
        <v>0.122</v>
      </c>
      <c r="K10" s="46">
        <f t="shared" si="10"/>
        <v>1.526832198638366E-06</v>
      </c>
      <c r="L10" s="48">
        <f t="shared" si="11"/>
        <v>519.672131147541</v>
      </c>
      <c r="M10" s="46" t="s">
        <v>117</v>
      </c>
      <c r="N10" s="46" t="s">
        <v>118</v>
      </c>
      <c r="O10" s="2">
        <v>92.8</v>
      </c>
      <c r="P10" s="50">
        <f t="shared" si="12"/>
        <v>0.0019322062130423918</v>
      </c>
      <c r="Q10" s="51">
        <v>152</v>
      </c>
      <c r="R10" s="52">
        <f t="shared" si="23"/>
        <v>0.005065991201173177</v>
      </c>
      <c r="S10" s="51">
        <v>170</v>
      </c>
      <c r="T10" s="52">
        <f t="shared" si="24"/>
        <v>0.0027861544512914646</v>
      </c>
      <c r="U10" s="53">
        <f t="shared" si="28"/>
        <v>32.66415725637808</v>
      </c>
      <c r="V10" s="53">
        <f t="shared" si="13"/>
        <v>0.9255135745528077</v>
      </c>
      <c r="W10" s="54">
        <v>73800</v>
      </c>
      <c r="X10" s="35">
        <f t="shared" si="14"/>
        <v>73.8</v>
      </c>
      <c r="Y10" s="55">
        <f t="shared" si="25"/>
        <v>0.003682634730538922</v>
      </c>
      <c r="Z10" s="54">
        <v>122</v>
      </c>
      <c r="AA10" s="54">
        <v>10400</v>
      </c>
      <c r="AB10" s="35">
        <f t="shared" si="15"/>
        <v>10.4</v>
      </c>
      <c r="AC10" s="55">
        <f t="shared" si="16"/>
        <v>0.0008557909895083317</v>
      </c>
      <c r="AD10" s="35">
        <f t="shared" si="17"/>
        <v>58.6391810014625</v>
      </c>
      <c r="AE10" s="56">
        <v>54700</v>
      </c>
      <c r="AF10" s="35">
        <f t="shared" si="0"/>
        <v>54.7</v>
      </c>
      <c r="AG10" s="57">
        <f t="shared" si="18"/>
        <v>0.002379295345802523</v>
      </c>
      <c r="AH10" s="57">
        <f t="shared" si="1"/>
        <v>1.3304914494437987</v>
      </c>
      <c r="AI10" s="56">
        <v>4690</v>
      </c>
      <c r="AJ10" s="35">
        <f t="shared" si="2"/>
        <v>4.69</v>
      </c>
      <c r="AK10" s="57">
        <f t="shared" si="19"/>
        <v>0.00011995498490971406</v>
      </c>
      <c r="AL10" s="57">
        <f t="shared" si="20"/>
        <v>0.007885103503136204</v>
      </c>
      <c r="AM10" s="57">
        <f t="shared" si="26"/>
        <v>0.011594690253393436</v>
      </c>
      <c r="AN10" s="57">
        <f t="shared" si="21"/>
        <v>0.003709586750257232</v>
      </c>
      <c r="AO10" s="35">
        <v>861</v>
      </c>
      <c r="AP10" s="54">
        <v>11900</v>
      </c>
      <c r="AQ10" s="58">
        <f t="shared" si="27"/>
        <v>11.9</v>
      </c>
      <c r="AR10" s="55">
        <f t="shared" si="22"/>
        <v>0.0008474274523767136</v>
      </c>
      <c r="AS10" s="18">
        <f t="shared" si="3"/>
        <v>11.663113006396587</v>
      </c>
      <c r="AT10" s="18">
        <f t="shared" si="4"/>
        <v>0.7411924119241193</v>
      </c>
      <c r="AU10" s="18">
        <f t="shared" si="5"/>
        <v>0.6969040642120016</v>
      </c>
    </row>
    <row r="11" spans="1:47" ht="12.75">
      <c r="A11" s="2" t="s">
        <v>20</v>
      </c>
      <c r="B11" s="46">
        <v>1</v>
      </c>
      <c r="C11" s="46">
        <v>0.49</v>
      </c>
      <c r="D11" s="60">
        <f t="shared" si="6"/>
        <v>2.5792188651436994E-05</v>
      </c>
      <c r="E11" s="48">
        <v>371</v>
      </c>
      <c r="F11" s="46">
        <v>52.8</v>
      </c>
      <c r="G11" s="47">
        <f t="shared" si="7"/>
        <v>0.0014892956872479056</v>
      </c>
      <c r="H11" s="49">
        <f t="shared" si="8"/>
        <v>7.026515151515152</v>
      </c>
      <c r="I11" s="46" t="s">
        <v>121</v>
      </c>
      <c r="J11" s="46">
        <f t="shared" si="9"/>
        <v>0.105</v>
      </c>
      <c r="K11" s="46">
        <f t="shared" si="10"/>
        <v>1.3140768922707247E-06</v>
      </c>
      <c r="L11" s="48">
        <f t="shared" si="11"/>
        <v>502.85714285714283</v>
      </c>
      <c r="M11" s="46" t="s">
        <v>121</v>
      </c>
      <c r="N11" s="46" t="s">
        <v>117</v>
      </c>
      <c r="O11" s="53">
        <v>68.8</v>
      </c>
      <c r="P11" s="50">
        <f t="shared" si="12"/>
        <v>0.0014324977096693595</v>
      </c>
      <c r="Q11" s="51">
        <v>141</v>
      </c>
      <c r="R11" s="52">
        <f t="shared" si="23"/>
        <v>0.00469937341687775</v>
      </c>
      <c r="S11" s="51">
        <v>158</v>
      </c>
      <c r="T11" s="52">
        <f t="shared" si="24"/>
        <v>0.0025894847253179493</v>
      </c>
      <c r="U11" s="53">
        <f t="shared" si="28"/>
        <v>28.911079410366142</v>
      </c>
      <c r="V11" s="53">
        <f t="shared" si="13"/>
        <v>1.0396496114410234</v>
      </c>
      <c r="W11" s="54">
        <v>55100</v>
      </c>
      <c r="X11" s="35">
        <f t="shared" si="14"/>
        <v>55.1</v>
      </c>
      <c r="Y11" s="55">
        <f t="shared" si="25"/>
        <v>0.002749500998003992</v>
      </c>
      <c r="Z11" s="54">
        <v>105</v>
      </c>
      <c r="AA11" s="54">
        <v>8810</v>
      </c>
      <c r="AB11" s="35">
        <f t="shared" si="15"/>
        <v>8.81</v>
      </c>
      <c r="AC11" s="55">
        <f t="shared" si="16"/>
        <v>0.000724953713227731</v>
      </c>
      <c r="AD11" s="35">
        <f t="shared" si="17"/>
        <v>52.17994774657087</v>
      </c>
      <c r="AE11" s="56">
        <v>53200</v>
      </c>
      <c r="AF11" s="35">
        <f t="shared" si="0"/>
        <v>53.2</v>
      </c>
      <c r="AG11" s="57">
        <f t="shared" si="18"/>
        <v>0.0023140495867768596</v>
      </c>
      <c r="AH11" s="57">
        <f t="shared" si="1"/>
        <v>1.553787878787879</v>
      </c>
      <c r="AI11" s="56">
        <v>5370</v>
      </c>
      <c r="AJ11" s="35">
        <f t="shared" si="2"/>
        <v>5.37</v>
      </c>
      <c r="AK11" s="57">
        <f t="shared" si="19"/>
        <v>0.00013734717888383037</v>
      </c>
      <c r="AL11" s="57">
        <f t="shared" si="20"/>
        <v>0.0068302488420339475</v>
      </c>
      <c r="AM11" s="57">
        <f t="shared" si="26"/>
        <v>0.010237757804656671</v>
      </c>
      <c r="AN11" s="57">
        <f t="shared" si="21"/>
        <v>0.003407508962622724</v>
      </c>
      <c r="AO11" s="35">
        <v>724</v>
      </c>
      <c r="AP11" s="54">
        <v>12700</v>
      </c>
      <c r="AQ11" s="58">
        <f t="shared" si="27"/>
        <v>12.7</v>
      </c>
      <c r="AR11" s="55">
        <f t="shared" si="22"/>
        <v>0.0009043973651415347</v>
      </c>
      <c r="AS11" s="18">
        <f t="shared" si="3"/>
        <v>9.906890130353817</v>
      </c>
      <c r="AT11" s="18">
        <f t="shared" si="4"/>
        <v>0.9655172413793104</v>
      </c>
      <c r="AU11" s="18">
        <f t="shared" si="5"/>
        <v>0.8797750950884737</v>
      </c>
    </row>
    <row r="12" spans="1:47" ht="12.75">
      <c r="A12" s="2" t="s">
        <v>21</v>
      </c>
      <c r="B12" s="46">
        <v>10</v>
      </c>
      <c r="C12" s="46">
        <v>0.36</v>
      </c>
      <c r="D12" s="60">
        <f t="shared" si="6"/>
        <v>1.8949363090851667E-05</v>
      </c>
      <c r="E12" s="48">
        <v>1756</v>
      </c>
      <c r="F12" s="46">
        <v>263</v>
      </c>
      <c r="G12" s="47">
        <f t="shared" si="7"/>
        <v>0.0074182720785265</v>
      </c>
      <c r="H12" s="49">
        <f t="shared" si="8"/>
        <v>6.67680608365019</v>
      </c>
      <c r="I12" s="46" t="s">
        <v>119</v>
      </c>
      <c r="J12" s="46">
        <f t="shared" si="9"/>
        <v>0.552</v>
      </c>
      <c r="K12" s="46">
        <f t="shared" si="10"/>
        <v>6.908289947937525E-06</v>
      </c>
      <c r="L12" s="48">
        <f t="shared" si="11"/>
        <v>476.4492753623188</v>
      </c>
      <c r="M12" s="46">
        <v>0.33</v>
      </c>
      <c r="N12" s="46" t="s">
        <v>120</v>
      </c>
      <c r="O12" s="61">
        <v>806</v>
      </c>
      <c r="P12" s="50">
        <f t="shared" si="12"/>
        <v>0.016781877238277672</v>
      </c>
      <c r="Q12" s="51">
        <v>362</v>
      </c>
      <c r="R12" s="52">
        <f t="shared" si="23"/>
        <v>0.012065057992267697</v>
      </c>
      <c r="S12" s="51">
        <v>405</v>
      </c>
      <c r="T12" s="52">
        <f t="shared" si="24"/>
        <v>0.006637603251606136</v>
      </c>
      <c r="U12" s="53">
        <f t="shared" si="28"/>
        <v>58.22440087145969</v>
      </c>
      <c r="V12" s="53">
        <f t="shared" si="13"/>
        <v>0.4420406592896659</v>
      </c>
      <c r="W12" s="54">
        <v>270000</v>
      </c>
      <c r="X12" s="35">
        <f t="shared" si="14"/>
        <v>270</v>
      </c>
      <c r="Y12" s="55">
        <f t="shared" si="25"/>
        <v>0.01347305389221557</v>
      </c>
      <c r="Z12" s="54">
        <v>552</v>
      </c>
      <c r="AA12" s="54">
        <v>32200</v>
      </c>
      <c r="AB12" s="35">
        <f t="shared" si="15"/>
        <v>32.2</v>
      </c>
      <c r="AC12" s="55">
        <f t="shared" si="16"/>
        <v>0.0026496605636700267</v>
      </c>
      <c r="AD12" s="35">
        <f t="shared" si="17"/>
        <v>48.64229722986785</v>
      </c>
      <c r="AE12" s="56">
        <v>310000</v>
      </c>
      <c r="AF12" s="35">
        <f t="shared" si="0"/>
        <v>310</v>
      </c>
      <c r="AG12" s="57">
        <f t="shared" si="18"/>
        <v>0.013484123531970421</v>
      </c>
      <c r="AH12" s="57">
        <f t="shared" si="1"/>
        <v>1.8176906143686211</v>
      </c>
      <c r="AI12" s="56">
        <v>9070</v>
      </c>
      <c r="AJ12" s="35">
        <f t="shared" si="2"/>
        <v>9.07</v>
      </c>
      <c r="AK12" s="57">
        <f t="shared" si="19"/>
        <v>0.0002319811755076986</v>
      </c>
      <c r="AL12" s="57">
        <f t="shared" si="20"/>
        <v>0.030835792636748082</v>
      </c>
      <c r="AM12" s="57">
        <f t="shared" si="26"/>
        <v>0.0429286682137168</v>
      </c>
      <c r="AN12" s="57">
        <f t="shared" si="21"/>
        <v>0.012092875576968715</v>
      </c>
      <c r="AO12" s="35">
        <v>2820</v>
      </c>
      <c r="AP12" s="54">
        <v>14000</v>
      </c>
      <c r="AQ12" s="58">
        <f t="shared" si="27"/>
        <v>14</v>
      </c>
      <c r="AR12" s="55">
        <f t="shared" si="22"/>
        <v>0.000996973473384369</v>
      </c>
      <c r="AS12" s="18">
        <f t="shared" si="3"/>
        <v>34.178610804851154</v>
      </c>
      <c r="AT12" s="18">
        <f t="shared" si="4"/>
        <v>1.1481481481481481</v>
      </c>
      <c r="AU12" s="18">
        <f t="shared" si="5"/>
        <v>1.1108324076396603</v>
      </c>
    </row>
    <row r="13" spans="1:47" ht="12.75">
      <c r="A13" s="2" t="s">
        <v>22</v>
      </c>
      <c r="B13" s="46">
        <v>1</v>
      </c>
      <c r="C13" s="46">
        <v>0.39</v>
      </c>
      <c r="D13" s="60">
        <f t="shared" si="6"/>
        <v>2.0528476681755975E-05</v>
      </c>
      <c r="E13" s="48">
        <v>305</v>
      </c>
      <c r="F13" s="46">
        <v>38.1</v>
      </c>
      <c r="G13" s="47">
        <f t="shared" si="7"/>
        <v>0.0010746622288663864</v>
      </c>
      <c r="H13" s="49">
        <f t="shared" si="8"/>
        <v>8.005249343832022</v>
      </c>
      <c r="I13" s="46" t="s">
        <v>121</v>
      </c>
      <c r="J13" s="46">
        <f t="shared" si="9"/>
        <v>0.0712</v>
      </c>
      <c r="K13" s="46">
        <f t="shared" si="10"/>
        <v>8.910692831397677E-07</v>
      </c>
      <c r="L13" s="48">
        <f t="shared" si="11"/>
        <v>535.1123595505618</v>
      </c>
      <c r="M13" s="46" t="s">
        <v>121</v>
      </c>
      <c r="N13" s="46" t="s">
        <v>117</v>
      </c>
      <c r="O13" s="53">
        <v>47.5</v>
      </c>
      <c r="P13" s="50">
        <f t="shared" si="12"/>
        <v>0.0009890064129257933</v>
      </c>
      <c r="Q13" s="51">
        <v>130</v>
      </c>
      <c r="R13" s="52">
        <f t="shared" si="23"/>
        <v>0.004332755632582322</v>
      </c>
      <c r="S13" s="51">
        <v>145</v>
      </c>
      <c r="T13" s="52">
        <f t="shared" si="24"/>
        <v>0.002376425855513308</v>
      </c>
      <c r="U13" s="53">
        <f t="shared" si="28"/>
        <v>23.738214087631725</v>
      </c>
      <c r="V13" s="53">
        <f t="shared" si="13"/>
        <v>1.0866079479577855</v>
      </c>
      <c r="W13" s="54">
        <v>51400</v>
      </c>
      <c r="X13" s="35">
        <f t="shared" si="14"/>
        <v>51.4</v>
      </c>
      <c r="Y13" s="55">
        <f t="shared" si="25"/>
        <v>0.002564870259481038</v>
      </c>
      <c r="Z13" s="54">
        <v>71.2</v>
      </c>
      <c r="AA13" s="54">
        <v>6520</v>
      </c>
      <c r="AB13" s="35">
        <f t="shared" si="15"/>
        <v>6.52</v>
      </c>
      <c r="AC13" s="55">
        <f t="shared" si="16"/>
        <v>0.0005365151203456079</v>
      </c>
      <c r="AD13" s="35">
        <f t="shared" si="17"/>
        <v>58.076807379925796</v>
      </c>
      <c r="AE13" s="56">
        <v>39200</v>
      </c>
      <c r="AF13" s="35">
        <f t="shared" si="0"/>
        <v>39.2</v>
      </c>
      <c r="AG13" s="57">
        <f t="shared" si="18"/>
        <v>0.0017050891692040016</v>
      </c>
      <c r="AH13" s="57">
        <f t="shared" si="1"/>
        <v>1.5866279872910622</v>
      </c>
      <c r="AI13" s="56">
        <v>2610</v>
      </c>
      <c r="AJ13" s="35">
        <f t="shared" si="2"/>
        <v>2.61</v>
      </c>
      <c r="AK13" s="57">
        <f t="shared" si="19"/>
        <v>6.675533275359354E-05</v>
      </c>
      <c r="AL13" s="57">
        <f t="shared" si="20"/>
        <v>0.005692172377778544</v>
      </c>
      <c r="AM13" s="57">
        <f t="shared" si="26"/>
        <v>0.008794269675852704</v>
      </c>
      <c r="AN13" s="57">
        <f t="shared" si="21"/>
        <v>0.00310209729807416</v>
      </c>
      <c r="AO13" s="35">
        <v>541</v>
      </c>
      <c r="AP13" s="54">
        <v>11500</v>
      </c>
      <c r="AQ13" s="58">
        <f t="shared" si="27"/>
        <v>11.5</v>
      </c>
      <c r="AR13" s="55">
        <f t="shared" si="22"/>
        <v>0.000818942495994303</v>
      </c>
      <c r="AS13" s="18">
        <f t="shared" si="3"/>
        <v>15.019157088122608</v>
      </c>
      <c r="AT13" s="18">
        <f t="shared" si="4"/>
        <v>0.7626459143968872</v>
      </c>
      <c r="AU13" s="18">
        <f t="shared" si="5"/>
        <v>0.7257915200888725</v>
      </c>
    </row>
    <row r="14" spans="1:47" ht="12.75">
      <c r="A14" s="2" t="s">
        <v>23</v>
      </c>
      <c r="B14" s="46">
        <v>2</v>
      </c>
      <c r="C14" s="46">
        <v>0.34</v>
      </c>
      <c r="D14" s="60">
        <f>C14/18998</f>
        <v>1.7896620696915465E-05</v>
      </c>
      <c r="E14" s="48">
        <v>488</v>
      </c>
      <c r="F14" s="46">
        <v>68.9</v>
      </c>
      <c r="G14" s="47">
        <f>F14/35453</f>
        <v>0.001943418046427665</v>
      </c>
      <c r="H14" s="49">
        <f>E14/F14</f>
        <v>7.082728592162554</v>
      </c>
      <c r="I14" s="46" t="s">
        <v>117</v>
      </c>
      <c r="J14" s="46">
        <f>Z14/1000</f>
        <v>0.132</v>
      </c>
      <c r="K14" s="46">
        <f>J14/79904</f>
        <v>1.6519823788546256E-06</v>
      </c>
      <c r="L14" s="48">
        <f>(F14/J14)</f>
        <v>521.969696969697</v>
      </c>
      <c r="M14" s="46" t="s">
        <v>117</v>
      </c>
      <c r="N14" s="46" t="s">
        <v>118</v>
      </c>
      <c r="O14" s="61">
        <v>120</v>
      </c>
      <c r="P14" s="50">
        <f>(O14*2)/96056</f>
        <v>0.002498542516865162</v>
      </c>
      <c r="Q14" s="51">
        <v>163</v>
      </c>
      <c r="R14" s="52">
        <f>(2*Q14)/60008</f>
        <v>0.0054326089854686045</v>
      </c>
      <c r="S14" s="51">
        <v>183</v>
      </c>
      <c r="T14" s="52">
        <f>S14/61016</f>
        <v>0.002999213321096106</v>
      </c>
      <c r="U14" s="53">
        <f>100*(F14+O14)/(F14+O14+Q14+S14)</f>
        <v>35.315012151804076</v>
      </c>
      <c r="V14" s="53">
        <f>G14/P14</f>
        <v>0.7778206827818991</v>
      </c>
      <c r="W14" s="54">
        <v>92900</v>
      </c>
      <c r="X14" s="35">
        <f>W14/1000</f>
        <v>92.9</v>
      </c>
      <c r="Y14" s="55">
        <f>(2*W14)/40080000</f>
        <v>0.0046357285429141715</v>
      </c>
      <c r="Z14" s="54">
        <v>132</v>
      </c>
      <c r="AA14" s="54">
        <v>12100</v>
      </c>
      <c r="AB14" s="35">
        <f>AA14/1000</f>
        <v>12.1</v>
      </c>
      <c r="AC14" s="55">
        <f>(2*AA14)/24305000</f>
        <v>0.0009956799012548858</v>
      </c>
      <c r="AD14" s="35">
        <f>100*(W14+AA14)/(W14+AA14+AE14+AI14)</f>
        <v>63.43644272595457</v>
      </c>
      <c r="AE14" s="56">
        <v>57000</v>
      </c>
      <c r="AF14" s="35">
        <f>AE14/1000</f>
        <v>57</v>
      </c>
      <c r="AG14" s="57">
        <f>AE14/22990000</f>
        <v>0.0024793388429752068</v>
      </c>
      <c r="AH14" s="57">
        <f t="shared" si="1"/>
        <v>1.2757619738751813</v>
      </c>
      <c r="AI14" s="56">
        <v>3520</v>
      </c>
      <c r="AJ14" s="35">
        <f>AI14/1000</f>
        <v>3.52</v>
      </c>
      <c r="AK14" s="57">
        <f>AI14/39098000</f>
        <v>9.003018057189627E-05</v>
      </c>
      <c r="AL14" s="57">
        <f>AG14+AK14+Y14+AC14+AR14</f>
        <v>0.00909093235466649</v>
      </c>
      <c r="AM14" s="57">
        <f>G14+P14+R14+T14+D14+K14</f>
        <v>0.012893331472933308</v>
      </c>
      <c r="AN14" s="57">
        <f>AM14-AL14</f>
        <v>0.003802399118266818</v>
      </c>
      <c r="AO14" s="35">
        <v>1030</v>
      </c>
      <c r="AP14" s="54">
        <v>12500</v>
      </c>
      <c r="AQ14" s="58">
        <f>AP14/1000</f>
        <v>12.5</v>
      </c>
      <c r="AR14" s="55">
        <f>(2*AP14)/28085000</f>
        <v>0.0008901548869503294</v>
      </c>
      <c r="AS14" s="18">
        <f t="shared" si="3"/>
        <v>16.193181818181817</v>
      </c>
      <c r="AT14" s="18">
        <f t="shared" si="4"/>
        <v>0.6135629709364908</v>
      </c>
      <c r="AU14" s="18">
        <f t="shared" si="5"/>
        <v>0.5911636589919104</v>
      </c>
    </row>
    <row r="15" spans="1:47" ht="12.75">
      <c r="A15" s="2" t="s">
        <v>24</v>
      </c>
      <c r="B15" s="46">
        <v>2</v>
      </c>
      <c r="C15" s="46">
        <v>0.36</v>
      </c>
      <c r="D15" s="60">
        <f>C15/18998</f>
        <v>1.8949363090851667E-05</v>
      </c>
      <c r="E15" s="48">
        <v>558</v>
      </c>
      <c r="F15" s="46">
        <v>76.4</v>
      </c>
      <c r="G15" s="47">
        <f>F15/35453</f>
        <v>0.002154965729275379</v>
      </c>
      <c r="H15" s="49">
        <f>E15/F15</f>
        <v>7.303664921465968</v>
      </c>
      <c r="I15" s="46" t="s">
        <v>117</v>
      </c>
      <c r="J15" s="46">
        <f>Z15/1000</f>
        <v>0.133</v>
      </c>
      <c r="K15" s="46">
        <f>J15/79904</f>
        <v>1.6644973968762515E-06</v>
      </c>
      <c r="L15" s="48">
        <f>(F15/J15)</f>
        <v>574.4360902255639</v>
      </c>
      <c r="M15" s="62" t="s">
        <v>117</v>
      </c>
      <c r="N15" s="46" t="s">
        <v>118</v>
      </c>
      <c r="O15" s="61">
        <v>161</v>
      </c>
      <c r="P15" s="50">
        <f>(O15*2)/96056</f>
        <v>0.0033522112101274258</v>
      </c>
      <c r="Q15" s="51">
        <v>175</v>
      </c>
      <c r="R15" s="52">
        <f>(2*Q15)/60008</f>
        <v>0.005832555659245434</v>
      </c>
      <c r="S15" s="51">
        <v>195</v>
      </c>
      <c r="T15" s="52">
        <f>S15/61016</f>
        <v>0.0031958830470696213</v>
      </c>
      <c r="U15" s="53">
        <f>100*(F15+O15)/(F15+O15+Q15+S15)</f>
        <v>39.08462298320711</v>
      </c>
      <c r="V15" s="53">
        <f>G15/P15</f>
        <v>0.6428490313393658</v>
      </c>
      <c r="W15" s="54">
        <v>102000</v>
      </c>
      <c r="X15" s="35">
        <f>W15/1000</f>
        <v>102</v>
      </c>
      <c r="Y15" s="55">
        <f>(2*W15)/40080000</f>
        <v>0.005089820359281437</v>
      </c>
      <c r="Z15" s="54">
        <v>133</v>
      </c>
      <c r="AA15" s="54">
        <v>12400</v>
      </c>
      <c r="AB15" s="35">
        <f>AA15/1000</f>
        <v>12.4</v>
      </c>
      <c r="AC15" s="55">
        <f>(2*AA15)/24305000</f>
        <v>0.0010203661797983953</v>
      </c>
      <c r="AD15" s="35">
        <f>100*(W15+AA15)/(W15+AA15+AE15+AI15)</f>
        <v>61.44261238519792</v>
      </c>
      <c r="AE15" s="56">
        <v>67600</v>
      </c>
      <c r="AF15" s="35">
        <f>AE15/1000</f>
        <v>67.6</v>
      </c>
      <c r="AG15" s="57">
        <f>AE15/22990000</f>
        <v>0.0029404088734232277</v>
      </c>
      <c r="AH15" s="57">
        <f t="shared" si="1"/>
        <v>1.3644805731606504</v>
      </c>
      <c r="AI15" s="56">
        <v>4190</v>
      </c>
      <c r="AJ15" s="35">
        <f>AI15/1000</f>
        <v>4.19</v>
      </c>
      <c r="AK15" s="57">
        <f>AI15/39098000</f>
        <v>0.0001071666069875697</v>
      </c>
      <c r="AL15" s="57">
        <f>AG15+AK15+Y15+AC15+AR15</f>
        <v>0.010012310710962945</v>
      </c>
      <c r="AM15" s="57">
        <f>G15+P15+R15+T15+D15+K15</f>
        <v>0.014556229506205587</v>
      </c>
      <c r="AN15" s="57">
        <f>AM15-AL15</f>
        <v>0.004543918795242642</v>
      </c>
      <c r="AO15" s="35">
        <v>1150</v>
      </c>
      <c r="AP15" s="54">
        <v>12000</v>
      </c>
      <c r="AQ15" s="58">
        <f>AP15/1000</f>
        <v>12</v>
      </c>
      <c r="AR15" s="55">
        <f>(2*AP15)/28085000</f>
        <v>0.0008545486914723162</v>
      </c>
      <c r="AS15" s="18">
        <f t="shared" si="3"/>
        <v>16.133651551312646</v>
      </c>
      <c r="AT15" s="18">
        <f t="shared" si="4"/>
        <v>0.6627450980392157</v>
      </c>
      <c r="AU15" s="18">
        <f t="shared" si="5"/>
        <v>0.6365947829362463</v>
      </c>
    </row>
    <row r="16" spans="1:47" ht="12.75">
      <c r="A16" s="2" t="s">
        <v>25</v>
      </c>
      <c r="B16" s="46">
        <v>1</v>
      </c>
      <c r="C16" s="46">
        <v>0.54</v>
      </c>
      <c r="D16" s="60">
        <f t="shared" si="6"/>
        <v>2.8424044636277504E-05</v>
      </c>
      <c r="E16" s="48">
        <v>365</v>
      </c>
      <c r="F16" s="65">
        <v>50</v>
      </c>
      <c r="G16" s="47">
        <f t="shared" si="7"/>
        <v>0.0014103178856514258</v>
      </c>
      <c r="H16" s="49">
        <f t="shared" si="8"/>
        <v>7.3</v>
      </c>
      <c r="I16" s="46" t="s">
        <v>121</v>
      </c>
      <c r="J16" s="46">
        <f t="shared" si="9"/>
        <v>0.1</v>
      </c>
      <c r="K16" s="46">
        <f t="shared" si="10"/>
        <v>1.2515018021625951E-06</v>
      </c>
      <c r="L16" s="48">
        <f t="shared" si="11"/>
        <v>500</v>
      </c>
      <c r="M16" s="46" t="s">
        <v>121</v>
      </c>
      <c r="N16" s="46" t="s">
        <v>117</v>
      </c>
      <c r="O16" s="2">
        <v>60.7</v>
      </c>
      <c r="P16" s="50">
        <f t="shared" si="12"/>
        <v>0.0012638460897809612</v>
      </c>
      <c r="Q16" s="51">
        <v>152</v>
      </c>
      <c r="R16" s="52">
        <f t="shared" si="23"/>
        <v>0.005065991201173177</v>
      </c>
      <c r="S16" s="51">
        <v>170</v>
      </c>
      <c r="T16" s="52">
        <f t="shared" si="24"/>
        <v>0.0027861544512914646</v>
      </c>
      <c r="U16" s="53">
        <f t="shared" si="28"/>
        <v>25.583545181418998</v>
      </c>
      <c r="V16" s="53">
        <f t="shared" si="13"/>
        <v>1.1158936970686437</v>
      </c>
      <c r="W16" s="54">
        <v>54500</v>
      </c>
      <c r="X16" s="35">
        <f t="shared" si="14"/>
        <v>54.5</v>
      </c>
      <c r="Y16" s="55">
        <f t="shared" si="25"/>
        <v>0.002719560878243513</v>
      </c>
      <c r="Z16" s="54">
        <v>100</v>
      </c>
      <c r="AA16" s="54">
        <v>8220</v>
      </c>
      <c r="AB16" s="35">
        <f t="shared" si="15"/>
        <v>8.22</v>
      </c>
      <c r="AC16" s="55">
        <f t="shared" si="16"/>
        <v>0.0006764040320921621</v>
      </c>
      <c r="AD16" s="35">
        <f t="shared" si="17"/>
        <v>48.552407493420034</v>
      </c>
      <c r="AE16" s="56">
        <v>61800</v>
      </c>
      <c r="AF16" s="35">
        <f t="shared" si="0"/>
        <v>61.8</v>
      </c>
      <c r="AG16" s="57">
        <f t="shared" si="18"/>
        <v>0.002688125271857329</v>
      </c>
      <c r="AH16" s="57">
        <f t="shared" si="1"/>
        <v>1.9060421052631578</v>
      </c>
      <c r="AI16" s="56">
        <v>4660</v>
      </c>
      <c r="AJ16" s="35">
        <f t="shared" si="2"/>
        <v>4.66</v>
      </c>
      <c r="AK16" s="57">
        <f t="shared" si="19"/>
        <v>0.0001191876822343854</v>
      </c>
      <c r="AL16" s="57">
        <f t="shared" si="20"/>
        <v>0.007114796468664526</v>
      </c>
      <c r="AM16" s="57">
        <f t="shared" si="26"/>
        <v>0.01055598517433547</v>
      </c>
      <c r="AN16" s="57">
        <f t="shared" si="21"/>
        <v>0.003441188705670944</v>
      </c>
      <c r="AO16" s="35">
        <v>643</v>
      </c>
      <c r="AP16" s="54">
        <v>12800</v>
      </c>
      <c r="AQ16" s="58">
        <f t="shared" si="27"/>
        <v>12.8</v>
      </c>
      <c r="AR16" s="55">
        <f t="shared" si="22"/>
        <v>0.0009115186042371373</v>
      </c>
      <c r="AS16" s="18">
        <f t="shared" si="3"/>
        <v>13.261802575107295</v>
      </c>
      <c r="AT16" s="18">
        <f t="shared" si="4"/>
        <v>1.1339449541284403</v>
      </c>
      <c r="AU16" s="18">
        <f t="shared" si="5"/>
        <v>1.0446247464503042</v>
      </c>
    </row>
    <row r="17" spans="1:47" ht="12.75">
      <c r="A17" s="2" t="s">
        <v>26</v>
      </c>
      <c r="B17" s="46">
        <v>2</v>
      </c>
      <c r="C17" s="46">
        <v>0.38</v>
      </c>
      <c r="D17" s="60">
        <f t="shared" si="6"/>
        <v>2.0002105484787872E-05</v>
      </c>
      <c r="E17" s="48">
        <v>432</v>
      </c>
      <c r="F17" s="46">
        <v>89.9</v>
      </c>
      <c r="G17" s="47">
        <f t="shared" si="7"/>
        <v>0.0025357515584012637</v>
      </c>
      <c r="H17" s="49">
        <f t="shared" si="8"/>
        <v>4.805339265850945</v>
      </c>
      <c r="I17" s="46" t="s">
        <v>117</v>
      </c>
      <c r="J17" s="46">
        <f t="shared" si="9"/>
        <v>0.136</v>
      </c>
      <c r="K17" s="46">
        <f t="shared" si="10"/>
        <v>1.7020424509411294E-06</v>
      </c>
      <c r="L17" s="48">
        <f t="shared" si="11"/>
        <v>661.0294117647059</v>
      </c>
      <c r="M17" s="46" t="s">
        <v>117</v>
      </c>
      <c r="N17" s="46" t="s">
        <v>118</v>
      </c>
      <c r="O17" s="2">
        <v>69.7</v>
      </c>
      <c r="P17" s="50">
        <f t="shared" si="12"/>
        <v>0.0014512367785458483</v>
      </c>
      <c r="Q17" s="51">
        <v>121</v>
      </c>
      <c r="R17" s="52">
        <f t="shared" si="23"/>
        <v>0.0040327956272497</v>
      </c>
      <c r="S17" s="51">
        <v>135</v>
      </c>
      <c r="T17" s="52">
        <f t="shared" si="24"/>
        <v>0.0022125344172020454</v>
      </c>
      <c r="U17" s="53">
        <f t="shared" si="28"/>
        <v>38.402309913378254</v>
      </c>
      <c r="V17" s="53">
        <f t="shared" si="13"/>
        <v>1.747303814159195</v>
      </c>
      <c r="W17" s="54">
        <v>69300</v>
      </c>
      <c r="X17" s="35">
        <f t="shared" si="14"/>
        <v>69.3</v>
      </c>
      <c r="Y17" s="55">
        <f t="shared" si="25"/>
        <v>0.0034580838323353294</v>
      </c>
      <c r="Z17" s="54">
        <v>136</v>
      </c>
      <c r="AA17" s="54">
        <v>7540</v>
      </c>
      <c r="AB17" s="35">
        <f t="shared" si="15"/>
        <v>7.54</v>
      </c>
      <c r="AC17" s="55">
        <f t="shared" si="16"/>
        <v>0.0006204484673935404</v>
      </c>
      <c r="AD17" s="35">
        <f t="shared" si="17"/>
        <v>58.81812614819351</v>
      </c>
      <c r="AE17" s="56">
        <v>49000</v>
      </c>
      <c r="AF17" s="35">
        <f t="shared" si="0"/>
        <v>49</v>
      </c>
      <c r="AG17" s="57">
        <f t="shared" si="18"/>
        <v>0.002131361461505002</v>
      </c>
      <c r="AH17" s="57">
        <f t="shared" si="1"/>
        <v>0.8405245594520226</v>
      </c>
      <c r="AI17" s="56">
        <v>4800</v>
      </c>
      <c r="AJ17" s="35">
        <f t="shared" si="2"/>
        <v>4.8</v>
      </c>
      <c r="AK17" s="57">
        <f t="shared" si="19"/>
        <v>0.00012276842805258582</v>
      </c>
      <c r="AL17" s="57">
        <f t="shared" si="20"/>
        <v>0.007343878140862032</v>
      </c>
      <c r="AM17" s="57">
        <f t="shared" si="26"/>
        <v>0.010254022529334586</v>
      </c>
      <c r="AN17" s="57">
        <f t="shared" si="21"/>
        <v>0.0029101443884725544</v>
      </c>
      <c r="AO17" s="35">
        <v>917</v>
      </c>
      <c r="AP17" s="54">
        <v>14200</v>
      </c>
      <c r="AQ17" s="58">
        <f t="shared" si="27"/>
        <v>14.2</v>
      </c>
      <c r="AR17" s="55">
        <f t="shared" si="22"/>
        <v>0.0010112159515755742</v>
      </c>
      <c r="AS17" s="18">
        <f t="shared" si="3"/>
        <v>10.208333333333334</v>
      </c>
      <c r="AT17" s="18">
        <f t="shared" si="4"/>
        <v>0.7070707070707071</v>
      </c>
      <c r="AU17" s="18">
        <f t="shared" si="5"/>
        <v>0.6612685560053981</v>
      </c>
    </row>
    <row r="18" spans="1:47" ht="12.75">
      <c r="A18" s="2" t="s">
        <v>27</v>
      </c>
      <c r="B18" s="46">
        <v>1</v>
      </c>
      <c r="C18" s="62">
        <v>0.5</v>
      </c>
      <c r="D18" s="60">
        <f t="shared" si="6"/>
        <v>2.6318559848405097E-05</v>
      </c>
      <c r="E18" s="48">
        <v>351</v>
      </c>
      <c r="F18" s="46">
        <v>52.3</v>
      </c>
      <c r="G18" s="47">
        <f t="shared" si="7"/>
        <v>0.0014751925083913914</v>
      </c>
      <c r="H18" s="49">
        <f t="shared" si="8"/>
        <v>6.711281070745699</v>
      </c>
      <c r="I18" s="46" t="s">
        <v>121</v>
      </c>
      <c r="J18" s="46">
        <f t="shared" si="9"/>
        <v>0.0887</v>
      </c>
      <c r="K18" s="46">
        <f t="shared" si="10"/>
        <v>1.1100820985182218E-06</v>
      </c>
      <c r="L18" s="48">
        <f t="shared" si="11"/>
        <v>589.6279594137542</v>
      </c>
      <c r="M18" s="46" t="s">
        <v>121</v>
      </c>
      <c r="N18" s="46" t="s">
        <v>117</v>
      </c>
      <c r="O18" s="2">
        <v>55.2</v>
      </c>
      <c r="P18" s="50">
        <f t="shared" si="12"/>
        <v>0.0011493295577579745</v>
      </c>
      <c r="Q18" s="51">
        <v>139</v>
      </c>
      <c r="R18" s="52">
        <f t="shared" si="23"/>
        <v>0.004632715637914945</v>
      </c>
      <c r="S18" s="51">
        <v>155</v>
      </c>
      <c r="T18" s="52">
        <f t="shared" si="24"/>
        <v>0.0025403172938245704</v>
      </c>
      <c r="U18" s="53">
        <f t="shared" si="28"/>
        <v>26.77459526774595</v>
      </c>
      <c r="V18" s="53">
        <f t="shared" si="13"/>
        <v>1.283524380308365</v>
      </c>
      <c r="W18" s="54">
        <v>55800</v>
      </c>
      <c r="X18" s="35">
        <f t="shared" si="14"/>
        <v>55.8</v>
      </c>
      <c r="Y18" s="55">
        <f t="shared" si="25"/>
        <v>0.002784431137724551</v>
      </c>
      <c r="Z18" s="54">
        <v>88.7</v>
      </c>
      <c r="AA18" s="54">
        <v>8480</v>
      </c>
      <c r="AB18" s="35">
        <f t="shared" si="15"/>
        <v>8.48</v>
      </c>
      <c r="AC18" s="55">
        <f t="shared" si="16"/>
        <v>0.0006977988068298704</v>
      </c>
      <c r="AD18" s="35">
        <f t="shared" si="17"/>
        <v>51.73857050869285</v>
      </c>
      <c r="AE18" s="56">
        <v>53500</v>
      </c>
      <c r="AF18" s="35">
        <f t="shared" si="0"/>
        <v>53.5</v>
      </c>
      <c r="AG18" s="57">
        <f t="shared" si="18"/>
        <v>0.002327098738581992</v>
      </c>
      <c r="AH18" s="57">
        <f t="shared" si="1"/>
        <v>1.5774881755056858</v>
      </c>
      <c r="AI18" s="56">
        <v>6460</v>
      </c>
      <c r="AJ18" s="35">
        <f t="shared" si="2"/>
        <v>6.46</v>
      </c>
      <c r="AK18" s="57">
        <f t="shared" si="19"/>
        <v>0.00016522584275410507</v>
      </c>
      <c r="AL18" s="57">
        <f t="shared" si="20"/>
        <v>0.006943043042892477</v>
      </c>
      <c r="AM18" s="57">
        <f t="shared" si="26"/>
        <v>0.009824983639835803</v>
      </c>
      <c r="AN18" s="57">
        <f t="shared" si="21"/>
        <v>0.002881940596943326</v>
      </c>
      <c r="AO18" s="35">
        <v>621</v>
      </c>
      <c r="AP18" s="54">
        <v>13600</v>
      </c>
      <c r="AQ18" s="58">
        <f t="shared" si="27"/>
        <v>13.6</v>
      </c>
      <c r="AR18" s="55">
        <f t="shared" si="22"/>
        <v>0.0009684885170019584</v>
      </c>
      <c r="AS18" s="18">
        <f t="shared" si="3"/>
        <v>8.281733746130032</v>
      </c>
      <c r="AT18" s="18">
        <f t="shared" si="4"/>
        <v>0.9587813620071685</v>
      </c>
      <c r="AU18" s="18">
        <f t="shared" si="5"/>
        <v>0.8592997108898169</v>
      </c>
    </row>
    <row r="19" spans="1:47" ht="12.75">
      <c r="A19" s="2" t="s">
        <v>28</v>
      </c>
      <c r="B19" s="46">
        <v>2</v>
      </c>
      <c r="C19" s="46">
        <v>0.69</v>
      </c>
      <c r="D19" s="60">
        <f t="shared" si="6"/>
        <v>3.6319612590799026E-05</v>
      </c>
      <c r="E19" s="48">
        <v>622</v>
      </c>
      <c r="F19" s="46">
        <v>114</v>
      </c>
      <c r="G19" s="47">
        <f t="shared" si="7"/>
        <v>0.003215524779285251</v>
      </c>
      <c r="H19" s="49">
        <f t="shared" si="8"/>
        <v>5.456140350877193</v>
      </c>
      <c r="I19" s="46" t="s">
        <v>117</v>
      </c>
      <c r="J19" s="46">
        <f t="shared" si="9"/>
        <v>0.327</v>
      </c>
      <c r="K19" s="46">
        <f t="shared" si="10"/>
        <v>4.0924108930716865E-06</v>
      </c>
      <c r="L19" s="48">
        <f t="shared" si="11"/>
        <v>348.62385321100913</v>
      </c>
      <c r="M19" s="46">
        <v>0.91</v>
      </c>
      <c r="N19" s="46" t="s">
        <v>118</v>
      </c>
      <c r="O19" s="2">
        <v>157</v>
      </c>
      <c r="P19" s="50">
        <f t="shared" si="12"/>
        <v>0.0032689264595652536</v>
      </c>
      <c r="Q19" s="51">
        <v>157</v>
      </c>
      <c r="R19" s="52">
        <f t="shared" si="23"/>
        <v>0.005232635648580189</v>
      </c>
      <c r="S19" s="51">
        <v>175</v>
      </c>
      <c r="T19" s="52">
        <f t="shared" si="24"/>
        <v>0.002868100170447096</v>
      </c>
      <c r="U19" s="53">
        <f t="shared" si="28"/>
        <v>44.94195688225539</v>
      </c>
      <c r="V19" s="53">
        <f t="shared" si="13"/>
        <v>0.9836638477675925</v>
      </c>
      <c r="W19" s="54">
        <v>80100</v>
      </c>
      <c r="X19" s="35">
        <f t="shared" si="14"/>
        <v>80.1</v>
      </c>
      <c r="Y19" s="55">
        <f t="shared" si="25"/>
        <v>0.003997005988023952</v>
      </c>
      <c r="Z19" s="54">
        <v>327</v>
      </c>
      <c r="AA19" s="54">
        <v>16600</v>
      </c>
      <c r="AB19" s="35">
        <f t="shared" si="15"/>
        <v>16.6</v>
      </c>
      <c r="AC19" s="55">
        <f t="shared" si="16"/>
        <v>0.0013659740794075292</v>
      </c>
      <c r="AD19" s="35">
        <f t="shared" si="17"/>
        <v>47.94248884481904</v>
      </c>
      <c r="AE19" s="56">
        <v>97000</v>
      </c>
      <c r="AF19" s="35">
        <f t="shared" si="0"/>
        <v>97</v>
      </c>
      <c r="AG19" s="57">
        <f t="shared" si="18"/>
        <v>0.004219225750326229</v>
      </c>
      <c r="AH19" s="57">
        <f t="shared" si="1"/>
        <v>1.3121421975992613</v>
      </c>
      <c r="AI19" s="56">
        <v>8000</v>
      </c>
      <c r="AJ19" s="35">
        <f t="shared" si="2"/>
        <v>8</v>
      </c>
      <c r="AK19" s="57">
        <f t="shared" si="19"/>
        <v>0.0002046140467543097</v>
      </c>
      <c r="AL19" s="57">
        <f t="shared" si="20"/>
        <v>0.010904854402521634</v>
      </c>
      <c r="AM19" s="57">
        <f t="shared" si="26"/>
        <v>0.01462559908136166</v>
      </c>
      <c r="AN19" s="57">
        <f t="shared" si="21"/>
        <v>0.0037207446788400256</v>
      </c>
      <c r="AO19" s="35">
        <v>1470</v>
      </c>
      <c r="AP19" s="54">
        <v>15700</v>
      </c>
      <c r="AQ19" s="58">
        <f t="shared" si="27"/>
        <v>15.7</v>
      </c>
      <c r="AR19" s="55">
        <f t="shared" si="22"/>
        <v>0.0011180345380096136</v>
      </c>
      <c r="AS19" s="18">
        <f t="shared" si="3"/>
        <v>12.125</v>
      </c>
      <c r="AT19" s="18">
        <f t="shared" si="4"/>
        <v>1.2109862671660425</v>
      </c>
      <c r="AU19" s="18">
        <f t="shared" si="5"/>
        <v>1.1010215664018161</v>
      </c>
    </row>
    <row r="20" spans="1:47" ht="12.75">
      <c r="A20" s="59" t="s">
        <v>29</v>
      </c>
      <c r="B20" s="46">
        <v>10</v>
      </c>
      <c r="C20" s="62">
        <v>0.58</v>
      </c>
      <c r="D20" s="60">
        <f>C20/18998</f>
        <v>3.052952942414991E-05</v>
      </c>
      <c r="E20" s="48">
        <v>1493</v>
      </c>
      <c r="F20" s="46">
        <v>362</v>
      </c>
      <c r="G20" s="47">
        <f>F20/35453</f>
        <v>0.010210701492116322</v>
      </c>
      <c r="H20" s="49">
        <f>E20/F20</f>
        <v>4.124309392265193</v>
      </c>
      <c r="I20" s="46" t="s">
        <v>119</v>
      </c>
      <c r="J20" s="46">
        <f>Z20/1000</f>
        <v>0.313</v>
      </c>
      <c r="K20" s="46">
        <f>J20/79904</f>
        <v>3.917200640768923E-06</v>
      </c>
      <c r="L20" s="48">
        <f>(F20/J20)</f>
        <v>1156.5495207667732</v>
      </c>
      <c r="M20" s="62">
        <v>0.2</v>
      </c>
      <c r="N20" s="46" t="s">
        <v>120</v>
      </c>
      <c r="O20" s="2">
        <v>185</v>
      </c>
      <c r="P20" s="50">
        <f>(O20*2)/96056</f>
        <v>0.003851919713500458</v>
      </c>
      <c r="Q20" s="51">
        <v>472</v>
      </c>
      <c r="R20" s="52">
        <f>(2*Q20)/60008</f>
        <v>0.01573123583522197</v>
      </c>
      <c r="S20" s="51">
        <v>528</v>
      </c>
      <c r="T20" s="52">
        <f>S20/61016</f>
        <v>0.008653467942834666</v>
      </c>
      <c r="U20" s="53">
        <f>100*(F20+O20)/(F20+O20+Q20+S20)</f>
        <v>35.358758888170655</v>
      </c>
      <c r="V20" s="53">
        <f>G20/P20</f>
        <v>2.6508084933154743</v>
      </c>
      <c r="W20" s="54">
        <v>150000</v>
      </c>
      <c r="X20" s="35">
        <f>W20/1000</f>
        <v>150</v>
      </c>
      <c r="Y20" s="55">
        <f>(2*W20)/40080000</f>
        <v>0.0074850299401197605</v>
      </c>
      <c r="Z20" s="54">
        <v>313</v>
      </c>
      <c r="AA20" s="54">
        <v>18200</v>
      </c>
      <c r="AB20" s="35">
        <f>AA20/1000</f>
        <v>18.2</v>
      </c>
      <c r="AC20" s="55">
        <f>(2*AA20)/24305000</f>
        <v>0.0014976342316395804</v>
      </c>
      <c r="AD20" s="35">
        <f>100*(W20+AA20)/(W20+AA20+AE20+AI20)</f>
        <v>33.32672874975233</v>
      </c>
      <c r="AE20" s="56">
        <v>299000</v>
      </c>
      <c r="AF20" s="35">
        <f>AE20/1000</f>
        <v>299</v>
      </c>
      <c r="AG20" s="57">
        <f>AE20/22990000</f>
        <v>0.01300565463244889</v>
      </c>
      <c r="AH20" s="57">
        <f t="shared" si="1"/>
        <v>1.2737278278569353</v>
      </c>
      <c r="AI20" s="56">
        <v>37500</v>
      </c>
      <c r="AJ20" s="35">
        <f>AI20/1000</f>
        <v>37.5</v>
      </c>
      <c r="AK20" s="57">
        <f>AI20/39098000</f>
        <v>0.0009591283441608266</v>
      </c>
      <c r="AL20" s="57">
        <f>AG20+AK20+Y20+AC20+AR20</f>
        <v>0.024143815316430298</v>
      </c>
      <c r="AM20" s="57">
        <f>G20+P20+R20+T20+D20+K20</f>
        <v>0.03848177171373834</v>
      </c>
      <c r="AN20" s="57">
        <f>AM20-AL20</f>
        <v>0.01433795639730804</v>
      </c>
      <c r="AO20" s="35">
        <v>4220</v>
      </c>
      <c r="AP20" s="54">
        <v>16800</v>
      </c>
      <c r="AQ20" s="58">
        <f>AP20/1000</f>
        <v>16.8</v>
      </c>
      <c r="AR20" s="55">
        <f>(2*AP20)/28085000</f>
        <v>0.0011963681680612426</v>
      </c>
      <c r="AS20" s="18">
        <f t="shared" si="3"/>
        <v>7.973333333333334</v>
      </c>
      <c r="AT20" s="18">
        <f t="shared" si="4"/>
        <v>1.9933333333333334</v>
      </c>
      <c r="AU20" s="18">
        <f t="shared" si="5"/>
        <v>1.5946666666666667</v>
      </c>
    </row>
    <row r="21" spans="1:47" ht="12.75">
      <c r="A21" s="59" t="s">
        <v>30</v>
      </c>
      <c r="B21" s="46">
        <v>10</v>
      </c>
      <c r="C21" s="62">
        <v>1.45</v>
      </c>
      <c r="D21" s="60">
        <f>C21/18998</f>
        <v>7.632382356037477E-05</v>
      </c>
      <c r="E21" s="48">
        <v>1458</v>
      </c>
      <c r="F21" s="46">
        <v>351</v>
      </c>
      <c r="G21" s="47">
        <f>F21/35453</f>
        <v>0.00990043155727301</v>
      </c>
      <c r="H21" s="49">
        <f>E21/F21</f>
        <v>4.153846153846154</v>
      </c>
      <c r="I21" s="46" t="s">
        <v>119</v>
      </c>
      <c r="J21" s="46">
        <f>Z21/1000</f>
        <v>0.311</v>
      </c>
      <c r="K21" s="46">
        <f>J21/79904</f>
        <v>3.892170604725671E-06</v>
      </c>
      <c r="L21" s="48">
        <f>(F21/J21)</f>
        <v>1128.6173633440515</v>
      </c>
      <c r="M21" s="46" t="s">
        <v>119</v>
      </c>
      <c r="N21" s="46" t="s">
        <v>120</v>
      </c>
      <c r="O21" s="2">
        <v>190</v>
      </c>
      <c r="P21" s="50">
        <f>(O21*2)/96056</f>
        <v>0.003956025651703173</v>
      </c>
      <c r="Q21" s="51">
        <v>454</v>
      </c>
      <c r="R21" s="52">
        <f>(2*Q21)/60008</f>
        <v>0.015131315824556726</v>
      </c>
      <c r="S21" s="51">
        <v>508</v>
      </c>
      <c r="T21" s="52">
        <f>S21/61016</f>
        <v>0.008325685066212141</v>
      </c>
      <c r="U21" s="53">
        <f>100*(F21+O21)/(F21+O21+Q21+S21)</f>
        <v>35.99467731204258</v>
      </c>
      <c r="V21" s="53">
        <f>G21/P21</f>
        <v>2.502620667540569</v>
      </c>
      <c r="W21" s="54">
        <v>139000</v>
      </c>
      <c r="X21" s="35">
        <f>W21/1000</f>
        <v>139</v>
      </c>
      <c r="Y21" s="55">
        <f>(2*W21)/40080000</f>
        <v>0.006936127744510978</v>
      </c>
      <c r="Z21" s="54">
        <v>311</v>
      </c>
      <c r="AA21" s="54">
        <v>17500</v>
      </c>
      <c r="AB21" s="35">
        <f>AA21/1000</f>
        <v>17.5</v>
      </c>
      <c r="AC21" s="55">
        <f>(2*AA21)/24305000</f>
        <v>0.001440032915038058</v>
      </c>
      <c r="AD21" s="35">
        <f>100*(W21+AA21)/(W21+AA21+AE21+AI21)</f>
        <v>30.79496261314443</v>
      </c>
      <c r="AE21" s="56">
        <v>309000</v>
      </c>
      <c r="AF21" s="35">
        <f>AE21/1000</f>
        <v>309</v>
      </c>
      <c r="AG21" s="57">
        <f>AE21/22990000</f>
        <v>0.013440626359286646</v>
      </c>
      <c r="AH21" s="57">
        <f t="shared" si="1"/>
        <v>1.3575798470535312</v>
      </c>
      <c r="AI21" s="56">
        <v>42700</v>
      </c>
      <c r="AJ21" s="35">
        <f>AI21/1000</f>
        <v>42.7</v>
      </c>
      <c r="AK21" s="57">
        <f>AI21/39098000</f>
        <v>0.001092127474551128</v>
      </c>
      <c r="AL21" s="57">
        <f>AG21+AK21+Y21+AC21+AR21</f>
        <v>0.02447558709441939</v>
      </c>
      <c r="AM21" s="57">
        <f>G21+P21+R21+T21+D21+K21</f>
        <v>0.037393674093910145</v>
      </c>
      <c r="AN21" s="57">
        <f>AM21-AL21</f>
        <v>0.012918086999490756</v>
      </c>
      <c r="AO21" s="35">
        <v>3840</v>
      </c>
      <c r="AP21" s="54">
        <v>22000</v>
      </c>
      <c r="AQ21" s="58">
        <f>AP21/1000</f>
        <v>22</v>
      </c>
      <c r="AR21" s="55">
        <f>(2*AP21)/28085000</f>
        <v>0.0015666726010325797</v>
      </c>
      <c r="AS21" s="18">
        <f t="shared" si="3"/>
        <v>7.236533957845433</v>
      </c>
      <c r="AT21" s="18">
        <f t="shared" si="4"/>
        <v>2.223021582733813</v>
      </c>
      <c r="AU21" s="18">
        <f t="shared" si="5"/>
        <v>1.7006053935057788</v>
      </c>
    </row>
    <row r="22" spans="1:47" ht="12.75">
      <c r="A22" s="59" t="s">
        <v>31</v>
      </c>
      <c r="B22" s="46">
        <v>10</v>
      </c>
      <c r="C22" s="62">
        <v>1.39</v>
      </c>
      <c r="D22" s="60">
        <f>C22/18998</f>
        <v>7.316559637856615E-05</v>
      </c>
      <c r="E22" s="48">
        <v>1294</v>
      </c>
      <c r="F22" s="46">
        <v>360</v>
      </c>
      <c r="G22" s="47">
        <f>F22/35453</f>
        <v>0.010154288776690267</v>
      </c>
      <c r="H22" s="49">
        <f>E22/F22</f>
        <v>3.5944444444444446</v>
      </c>
      <c r="I22" s="46" t="s">
        <v>119</v>
      </c>
      <c r="J22" s="46">
        <f>Z22/1000</f>
        <v>0.325</v>
      </c>
      <c r="K22" s="46">
        <f>J22/79904</f>
        <v>4.067380857028435E-06</v>
      </c>
      <c r="L22" s="48">
        <f>(F22/J22)</f>
        <v>1107.6923076923076</v>
      </c>
      <c r="M22" s="46" t="s">
        <v>119</v>
      </c>
      <c r="N22" s="46" t="s">
        <v>120</v>
      </c>
      <c r="O22" s="46">
        <v>169</v>
      </c>
      <c r="P22" s="50">
        <f>(O22*2)/96056</f>
        <v>0.0035187807112517697</v>
      </c>
      <c r="Q22" s="51">
        <v>300</v>
      </c>
      <c r="R22" s="52">
        <f>(2*Q22)/60008</f>
        <v>0.009998666844420743</v>
      </c>
      <c r="S22" s="51">
        <v>335</v>
      </c>
      <c r="T22" s="52">
        <f>S22/61016</f>
        <v>0.0054903631834272975</v>
      </c>
      <c r="U22" s="53">
        <f>100*(F22+O22)/(F22+O22+Q22+S22)</f>
        <v>45.446735395189</v>
      </c>
      <c r="V22" s="53">
        <f>G22/P22</f>
        <v>2.8857407181472197</v>
      </c>
      <c r="W22" s="54">
        <v>62400</v>
      </c>
      <c r="X22" s="35">
        <f>W22/1000</f>
        <v>62.4</v>
      </c>
      <c r="Y22" s="55">
        <f>(2*W22)/40080000</f>
        <v>0.0031137724550898203</v>
      </c>
      <c r="Z22" s="54">
        <v>325</v>
      </c>
      <c r="AA22" s="54">
        <v>11400</v>
      </c>
      <c r="AB22" s="35">
        <f>AA22/1000</f>
        <v>11.4</v>
      </c>
      <c r="AC22" s="55">
        <f>(2*AA22)/24305000</f>
        <v>0.0009380785846533635</v>
      </c>
      <c r="AD22" s="35">
        <f>100*(W22+AA22)/(W22+AA22+AE22+AI22)</f>
        <v>17.095205003474636</v>
      </c>
      <c r="AE22" s="56">
        <v>337000</v>
      </c>
      <c r="AF22" s="35">
        <f>AE22/1000</f>
        <v>337</v>
      </c>
      <c r="AG22" s="57">
        <f>AE22/22990000</f>
        <v>0.014658547194432362</v>
      </c>
      <c r="AH22" s="57">
        <f t="shared" si="1"/>
        <v>1.443581871345029</v>
      </c>
      <c r="AI22" s="56">
        <v>20900</v>
      </c>
      <c r="AJ22" s="35">
        <f>AI22/1000</f>
        <v>20.9</v>
      </c>
      <c r="AK22" s="57">
        <f>AI22/39098000</f>
        <v>0.000534554197145634</v>
      </c>
      <c r="AL22" s="57">
        <f>AG22+AK22+Y22+AC22+AR22</f>
        <v>0.020391471925713202</v>
      </c>
      <c r="AM22" s="57">
        <f>G22+P22+R22+T22+D22+K22</f>
        <v>0.029239332493025676</v>
      </c>
      <c r="AN22" s="57">
        <f>AM22-AL22</f>
        <v>0.008847860567312474</v>
      </c>
      <c r="AO22" s="35">
        <v>2460</v>
      </c>
      <c r="AP22" s="54">
        <v>16100</v>
      </c>
      <c r="AQ22" s="58">
        <f>AP22/1000</f>
        <v>16.1</v>
      </c>
      <c r="AR22" s="55">
        <f>(2*AP22)/28085000</f>
        <v>0.0011465194943920242</v>
      </c>
      <c r="AS22" s="18">
        <f t="shared" si="3"/>
        <v>16.124401913875598</v>
      </c>
      <c r="AT22" s="18">
        <f t="shared" si="4"/>
        <v>5.4006410256410255</v>
      </c>
      <c r="AU22" s="18">
        <f t="shared" si="5"/>
        <v>4.045618247298919</v>
      </c>
    </row>
    <row r="23" spans="1:47" ht="12.75">
      <c r="A23" s="2" t="s">
        <v>32</v>
      </c>
      <c r="B23" s="46">
        <v>1</v>
      </c>
      <c r="C23" s="46">
        <v>0.85</v>
      </c>
      <c r="D23" s="60">
        <f t="shared" si="6"/>
        <v>4.474155174228866E-05</v>
      </c>
      <c r="E23" s="48">
        <v>389</v>
      </c>
      <c r="F23" s="46">
        <v>58.7</v>
      </c>
      <c r="G23" s="47">
        <f t="shared" si="7"/>
        <v>0.001655713197754774</v>
      </c>
      <c r="H23" s="49">
        <f t="shared" si="8"/>
        <v>6.6269165247018735</v>
      </c>
      <c r="I23" s="46" t="s">
        <v>121</v>
      </c>
      <c r="J23" s="46">
        <f t="shared" si="9"/>
        <v>0.0992</v>
      </c>
      <c r="K23" s="46">
        <f t="shared" si="10"/>
        <v>1.2414897877452943E-06</v>
      </c>
      <c r="L23" s="48">
        <f t="shared" si="11"/>
        <v>591.733870967742</v>
      </c>
      <c r="M23" s="46" t="s">
        <v>121</v>
      </c>
      <c r="N23" s="46" t="s">
        <v>117</v>
      </c>
      <c r="O23" s="46">
        <v>65.2</v>
      </c>
      <c r="P23" s="50">
        <f t="shared" si="12"/>
        <v>0.0013575414341634047</v>
      </c>
      <c r="Q23" s="51">
        <v>143</v>
      </c>
      <c r="R23" s="52">
        <f t="shared" si="23"/>
        <v>0.004766031195840554</v>
      </c>
      <c r="S23" s="51">
        <v>160</v>
      </c>
      <c r="T23" s="52">
        <f t="shared" si="24"/>
        <v>0.002622263012980202</v>
      </c>
      <c r="U23" s="53">
        <f t="shared" si="28"/>
        <v>29.023190442726637</v>
      </c>
      <c r="V23" s="53">
        <f t="shared" si="13"/>
        <v>1.2196410040148202</v>
      </c>
      <c r="W23" s="54">
        <v>36300</v>
      </c>
      <c r="X23" s="35">
        <f t="shared" si="14"/>
        <v>36.3</v>
      </c>
      <c r="Y23" s="55">
        <f t="shared" si="25"/>
        <v>0.001811377245508982</v>
      </c>
      <c r="Z23" s="54">
        <v>99.2</v>
      </c>
      <c r="AA23" s="54">
        <v>6600</v>
      </c>
      <c r="AB23" s="35">
        <f t="shared" si="15"/>
        <v>6.6</v>
      </c>
      <c r="AC23" s="55">
        <f t="shared" si="16"/>
        <v>0.0005430981279572105</v>
      </c>
      <c r="AD23" s="35">
        <f t="shared" si="17"/>
        <v>33.186354142492455</v>
      </c>
      <c r="AE23" s="56">
        <v>78900</v>
      </c>
      <c r="AF23" s="35">
        <f t="shared" si="0"/>
        <v>78.9</v>
      </c>
      <c r="AG23" s="57">
        <f t="shared" si="18"/>
        <v>0.0034319269247498913</v>
      </c>
      <c r="AH23" s="57">
        <f t="shared" si="1"/>
        <v>2.0727786245853133</v>
      </c>
      <c r="AI23" s="56">
        <v>7470</v>
      </c>
      <c r="AJ23" s="35">
        <f t="shared" si="2"/>
        <v>7.47</v>
      </c>
      <c r="AK23" s="57">
        <f t="shared" si="19"/>
        <v>0.00019105836615683668</v>
      </c>
      <c r="AL23" s="57">
        <f t="shared" si="20"/>
        <v>0.006824888116749635</v>
      </c>
      <c r="AM23" s="57">
        <f t="shared" si="26"/>
        <v>0.01044753188226897</v>
      </c>
      <c r="AN23" s="57">
        <f t="shared" si="21"/>
        <v>0.0036226437655193346</v>
      </c>
      <c r="AO23" s="35">
        <v>563</v>
      </c>
      <c r="AP23" s="54">
        <v>11900</v>
      </c>
      <c r="AQ23" s="58">
        <f t="shared" si="27"/>
        <v>11.9</v>
      </c>
      <c r="AR23" s="55">
        <f t="shared" si="22"/>
        <v>0.0008474274523767136</v>
      </c>
      <c r="AS23" s="18">
        <f t="shared" si="3"/>
        <v>10.562248995983937</v>
      </c>
      <c r="AT23" s="18">
        <f t="shared" si="4"/>
        <v>2.173553719008265</v>
      </c>
      <c r="AU23" s="18">
        <f t="shared" si="5"/>
        <v>1.8026045236463335</v>
      </c>
    </row>
    <row r="24" spans="1:47" ht="12.75">
      <c r="A24" s="2" t="s">
        <v>46</v>
      </c>
      <c r="B24" s="46">
        <v>2</v>
      </c>
      <c r="C24" s="62">
        <v>0.6</v>
      </c>
      <c r="D24" s="60">
        <f t="shared" si="6"/>
        <v>3.1582271818086116E-05</v>
      </c>
      <c r="E24" s="48">
        <v>497</v>
      </c>
      <c r="F24" s="46">
        <v>104</v>
      </c>
      <c r="G24" s="47">
        <f t="shared" si="7"/>
        <v>0.0029334612021549656</v>
      </c>
      <c r="H24" s="49">
        <f t="shared" si="8"/>
        <v>4.778846153846154</v>
      </c>
      <c r="I24" s="46" t="s">
        <v>117</v>
      </c>
      <c r="J24" s="46">
        <f t="shared" si="9"/>
        <v>0.232</v>
      </c>
      <c r="K24" s="46">
        <f t="shared" si="10"/>
        <v>2.903484181017221E-06</v>
      </c>
      <c r="L24" s="48">
        <f t="shared" si="11"/>
        <v>448.27586206896547</v>
      </c>
      <c r="M24" s="46" t="s">
        <v>117</v>
      </c>
      <c r="N24" s="46">
        <v>0.66</v>
      </c>
      <c r="O24" s="2">
        <v>96.8</v>
      </c>
      <c r="P24" s="50">
        <f t="shared" si="12"/>
        <v>0.0020154909636045638</v>
      </c>
      <c r="Q24" s="51">
        <v>130</v>
      </c>
      <c r="R24" s="52">
        <f t="shared" si="23"/>
        <v>0.004332755632582322</v>
      </c>
      <c r="S24" s="51">
        <v>145</v>
      </c>
      <c r="T24" s="52">
        <f t="shared" si="24"/>
        <v>0.002376425855513308</v>
      </c>
      <c r="U24" s="53">
        <f t="shared" si="28"/>
        <v>42.20260613703237</v>
      </c>
      <c r="V24" s="53">
        <f t="shared" si="13"/>
        <v>1.4554573824080446</v>
      </c>
      <c r="W24" s="54">
        <v>88400</v>
      </c>
      <c r="X24" s="35">
        <f t="shared" si="14"/>
        <v>88.4</v>
      </c>
      <c r="Y24" s="55">
        <f t="shared" si="25"/>
        <v>0.004411177644710579</v>
      </c>
      <c r="Z24" s="54">
        <v>232</v>
      </c>
      <c r="AA24" s="54">
        <v>13700</v>
      </c>
      <c r="AB24" s="35">
        <f t="shared" si="15"/>
        <v>13.7</v>
      </c>
      <c r="AC24" s="55">
        <f t="shared" si="16"/>
        <v>0.0011273400534869368</v>
      </c>
      <c r="AD24" s="35">
        <f t="shared" si="17"/>
        <v>60.37133396404919</v>
      </c>
      <c r="AE24" s="56">
        <v>61400</v>
      </c>
      <c r="AF24" s="35">
        <f t="shared" si="0"/>
        <v>61.4</v>
      </c>
      <c r="AG24" s="57">
        <f t="shared" si="18"/>
        <v>0.002670726402783819</v>
      </c>
      <c r="AH24" s="57">
        <f t="shared" si="1"/>
        <v>0.9104352226720648</v>
      </c>
      <c r="AI24" s="56">
        <v>5620</v>
      </c>
      <c r="AJ24" s="35">
        <f t="shared" si="2"/>
        <v>5.62</v>
      </c>
      <c r="AK24" s="57">
        <f t="shared" si="19"/>
        <v>0.00014374136784490256</v>
      </c>
      <c r="AL24" s="57">
        <f t="shared" si="20"/>
        <v>0.009328595224923797</v>
      </c>
      <c r="AM24" s="57">
        <f t="shared" si="26"/>
        <v>0.011692619409854261</v>
      </c>
      <c r="AN24" s="57">
        <f t="shared" si="21"/>
        <v>0.0023640241849304643</v>
      </c>
      <c r="AO24" s="35">
        <v>1140</v>
      </c>
      <c r="AP24" s="54">
        <v>13700</v>
      </c>
      <c r="AQ24" s="58">
        <f t="shared" si="27"/>
        <v>13.7</v>
      </c>
      <c r="AR24" s="55">
        <f t="shared" si="22"/>
        <v>0.000975609756097561</v>
      </c>
      <c r="AS24" s="18">
        <f t="shared" si="3"/>
        <v>10.92526690391459</v>
      </c>
      <c r="AT24" s="18">
        <f t="shared" si="4"/>
        <v>0.6945701357466063</v>
      </c>
      <c r="AU24" s="18">
        <f t="shared" si="5"/>
        <v>0.6530525420123378</v>
      </c>
    </row>
    <row r="25" spans="1:47" ht="12.75">
      <c r="A25" s="2" t="s">
        <v>48</v>
      </c>
      <c r="B25" s="46">
        <v>2</v>
      </c>
      <c r="C25" s="46">
        <v>0.25</v>
      </c>
      <c r="D25" s="60">
        <f t="shared" si="6"/>
        <v>1.3159279924202548E-05</v>
      </c>
      <c r="E25" s="48">
        <v>810</v>
      </c>
      <c r="F25" s="46">
        <v>158</v>
      </c>
      <c r="G25" s="47">
        <f t="shared" si="7"/>
        <v>0.004456604518658505</v>
      </c>
      <c r="H25" s="49">
        <f t="shared" si="8"/>
        <v>5.1265822784810124</v>
      </c>
      <c r="I25" s="46" t="s">
        <v>117</v>
      </c>
      <c r="J25" s="46">
        <f t="shared" si="9"/>
        <v>0.259</v>
      </c>
      <c r="K25" s="46">
        <f t="shared" si="10"/>
        <v>3.2413896676011214E-06</v>
      </c>
      <c r="L25" s="48">
        <f t="shared" si="11"/>
        <v>610.03861003861</v>
      </c>
      <c r="M25" s="46" t="s">
        <v>117</v>
      </c>
      <c r="N25" s="46">
        <v>0.59</v>
      </c>
      <c r="O25" s="2">
        <v>212</v>
      </c>
      <c r="P25" s="50">
        <f t="shared" si="12"/>
        <v>0.004414091779795119</v>
      </c>
      <c r="Q25" s="51">
        <v>215</v>
      </c>
      <c r="R25" s="52">
        <f t="shared" si="23"/>
        <v>0.007165711238501533</v>
      </c>
      <c r="S25" s="51">
        <v>240</v>
      </c>
      <c r="T25" s="52">
        <f t="shared" si="24"/>
        <v>0.0039333945194703025</v>
      </c>
      <c r="U25" s="53">
        <f t="shared" si="28"/>
        <v>44.84848484848485</v>
      </c>
      <c r="V25" s="53">
        <f t="shared" si="13"/>
        <v>1.009631140670428</v>
      </c>
      <c r="W25" s="54">
        <v>159000</v>
      </c>
      <c r="X25" s="35">
        <f t="shared" si="14"/>
        <v>159</v>
      </c>
      <c r="Y25" s="55">
        <f t="shared" si="25"/>
        <v>0.007934131736526946</v>
      </c>
      <c r="Z25" s="54">
        <v>259</v>
      </c>
      <c r="AA25" s="54">
        <v>26700</v>
      </c>
      <c r="AB25" s="35">
        <f t="shared" si="15"/>
        <v>26.7</v>
      </c>
      <c r="AC25" s="55">
        <f t="shared" si="16"/>
        <v>0.002197078790372351</v>
      </c>
      <c r="AD25" s="35">
        <f t="shared" si="17"/>
        <v>70.92929987395439</v>
      </c>
      <c r="AE25" s="56">
        <v>66400</v>
      </c>
      <c r="AF25" s="35">
        <f t="shared" si="0"/>
        <v>66.4</v>
      </c>
      <c r="AG25" s="57">
        <f t="shared" si="18"/>
        <v>0.002888212266202697</v>
      </c>
      <c r="AH25" s="57">
        <f t="shared" si="1"/>
        <v>0.648074616922052</v>
      </c>
      <c r="AI25" s="56">
        <v>9710</v>
      </c>
      <c r="AJ25" s="35">
        <f t="shared" si="2"/>
        <v>9.71</v>
      </c>
      <c r="AK25" s="57">
        <f t="shared" si="19"/>
        <v>0.0002483502992480434</v>
      </c>
      <c r="AL25" s="57">
        <f t="shared" si="20"/>
        <v>0.014214897892065188</v>
      </c>
      <c r="AM25" s="57">
        <f t="shared" si="26"/>
        <v>0.019986202726017265</v>
      </c>
      <c r="AN25" s="57">
        <f t="shared" si="21"/>
        <v>0.005771304833952077</v>
      </c>
      <c r="AO25" s="35">
        <v>2230</v>
      </c>
      <c r="AP25" s="54">
        <v>13300</v>
      </c>
      <c r="AQ25" s="58">
        <f t="shared" si="27"/>
        <v>13.3</v>
      </c>
      <c r="AR25" s="55">
        <f t="shared" si="22"/>
        <v>0.0009471247997151505</v>
      </c>
      <c r="AS25" s="18">
        <f t="shared" si="3"/>
        <v>6.838311019567456</v>
      </c>
      <c r="AT25" s="18">
        <f t="shared" si="4"/>
        <v>0.4176100628930818</v>
      </c>
      <c r="AU25" s="18">
        <f t="shared" si="5"/>
        <v>0.3935747732795922</v>
      </c>
    </row>
    <row r="26" spans="1:47" ht="12.75">
      <c r="A26" s="2" t="s">
        <v>47</v>
      </c>
      <c r="B26" s="46" t="s">
        <v>122</v>
      </c>
      <c r="C26" s="46">
        <v>0.54</v>
      </c>
      <c r="D26" s="60">
        <f t="shared" si="6"/>
        <v>2.8424044636277504E-05</v>
      </c>
      <c r="E26" s="48">
        <v>832</v>
      </c>
      <c r="F26" s="46">
        <v>184</v>
      </c>
      <c r="G26" s="47">
        <f t="shared" si="7"/>
        <v>0.005189969819197247</v>
      </c>
      <c r="H26" s="49">
        <f t="shared" si="8"/>
        <v>4.521739130434782</v>
      </c>
      <c r="I26" s="46" t="s">
        <v>117</v>
      </c>
      <c r="J26" s="46">
        <f t="shared" si="9"/>
        <v>0.487</v>
      </c>
      <c r="K26" s="46">
        <f t="shared" si="10"/>
        <v>6.094813776531838E-06</v>
      </c>
      <c r="L26" s="48">
        <f t="shared" si="11"/>
        <v>377.82340862423</v>
      </c>
      <c r="M26" s="46">
        <v>2.16</v>
      </c>
      <c r="N26" s="46" t="s">
        <v>117</v>
      </c>
      <c r="O26" s="2">
        <v>228</v>
      </c>
      <c r="P26" s="50">
        <f t="shared" si="12"/>
        <v>0.004747230782043808</v>
      </c>
      <c r="Q26" s="51">
        <v>152</v>
      </c>
      <c r="R26" s="52">
        <f t="shared" si="23"/>
        <v>0.005065991201173177</v>
      </c>
      <c r="S26" s="51">
        <v>170</v>
      </c>
      <c r="T26" s="52">
        <f t="shared" si="24"/>
        <v>0.0027861544512914646</v>
      </c>
      <c r="U26" s="53">
        <f t="shared" si="28"/>
        <v>56.130790190735695</v>
      </c>
      <c r="V26" s="53">
        <f t="shared" si="13"/>
        <v>1.0932625898087955</v>
      </c>
      <c r="W26" s="54">
        <v>128000</v>
      </c>
      <c r="X26" s="35">
        <f t="shared" si="14"/>
        <v>128</v>
      </c>
      <c r="Y26" s="55">
        <f t="shared" si="25"/>
        <v>0.006387225548902195</v>
      </c>
      <c r="Z26" s="54">
        <v>487</v>
      </c>
      <c r="AA26" s="54">
        <v>28500</v>
      </c>
      <c r="AB26" s="35">
        <f t="shared" si="15"/>
        <v>28.5</v>
      </c>
      <c r="AC26" s="55">
        <f t="shared" si="16"/>
        <v>0.002345196461633409</v>
      </c>
      <c r="AD26" s="35">
        <f t="shared" si="17"/>
        <v>61.63844033083891</v>
      </c>
      <c r="AE26" s="56">
        <v>87300</v>
      </c>
      <c r="AF26" s="35">
        <f t="shared" si="0"/>
        <v>87.3</v>
      </c>
      <c r="AG26" s="57">
        <f t="shared" si="18"/>
        <v>0.0037973031752936057</v>
      </c>
      <c r="AH26" s="57">
        <f t="shared" si="1"/>
        <v>0.7316618993135011</v>
      </c>
      <c r="AI26" s="56">
        <v>10100</v>
      </c>
      <c r="AJ26" s="35">
        <f t="shared" si="2"/>
        <v>10.1</v>
      </c>
      <c r="AK26" s="57">
        <f t="shared" si="19"/>
        <v>0.000258325234027316</v>
      </c>
      <c r="AL26" s="57">
        <f t="shared" si="20"/>
        <v>0.013756538936858485</v>
      </c>
      <c r="AM26" s="57">
        <f t="shared" si="26"/>
        <v>0.017823865112118503</v>
      </c>
      <c r="AN26" s="57">
        <f t="shared" si="21"/>
        <v>0.004067326175260018</v>
      </c>
      <c r="AO26" s="35">
        <v>2400</v>
      </c>
      <c r="AP26" s="54">
        <v>13600</v>
      </c>
      <c r="AQ26" s="58">
        <f t="shared" si="27"/>
        <v>13.6</v>
      </c>
      <c r="AR26" s="55">
        <f t="shared" si="22"/>
        <v>0.0009684885170019584</v>
      </c>
      <c r="AS26" s="18">
        <f t="shared" si="3"/>
        <v>8.643564356435643</v>
      </c>
      <c r="AT26" s="18">
        <f t="shared" si="4"/>
        <v>0.68203125</v>
      </c>
      <c r="AU26" s="18">
        <f t="shared" si="5"/>
        <v>0.6321506154960174</v>
      </c>
    </row>
    <row r="27" spans="1:47" ht="12.75">
      <c r="A27" s="2" t="s">
        <v>49</v>
      </c>
      <c r="B27" s="46" t="s">
        <v>122</v>
      </c>
      <c r="C27" s="46">
        <v>0.65</v>
      </c>
      <c r="D27" s="60">
        <f t="shared" si="6"/>
        <v>3.421412780292662E-05</v>
      </c>
      <c r="E27" s="48">
        <v>846</v>
      </c>
      <c r="F27" s="46">
        <v>209</v>
      </c>
      <c r="G27" s="47">
        <f t="shared" si="7"/>
        <v>0.00589512876202296</v>
      </c>
      <c r="H27" s="49">
        <f t="shared" si="8"/>
        <v>4.047846889952153</v>
      </c>
      <c r="I27" s="46" t="s">
        <v>117</v>
      </c>
      <c r="J27" s="46">
        <f t="shared" si="9"/>
        <v>0.406</v>
      </c>
      <c r="K27" s="46">
        <f t="shared" si="10"/>
        <v>5.081097316780136E-06</v>
      </c>
      <c r="L27" s="48">
        <f t="shared" si="11"/>
        <v>514.7783251231526</v>
      </c>
      <c r="M27" s="46">
        <v>0.12</v>
      </c>
      <c r="N27" s="46" t="s">
        <v>117</v>
      </c>
      <c r="O27" s="2">
        <v>172</v>
      </c>
      <c r="P27" s="50">
        <f t="shared" si="12"/>
        <v>0.0035812442741733987</v>
      </c>
      <c r="Q27" s="51">
        <v>179</v>
      </c>
      <c r="R27" s="52">
        <f t="shared" si="23"/>
        <v>0.0059658712171710435</v>
      </c>
      <c r="S27" s="51">
        <v>200</v>
      </c>
      <c r="T27" s="52">
        <f t="shared" si="24"/>
        <v>0.0032778287662252525</v>
      </c>
      <c r="U27" s="53">
        <f t="shared" si="28"/>
        <v>50.13157894736842</v>
      </c>
      <c r="V27" s="53">
        <f t="shared" si="13"/>
        <v>1.6461118847816205</v>
      </c>
      <c r="W27" s="54">
        <v>93200</v>
      </c>
      <c r="X27" s="35">
        <f t="shared" si="14"/>
        <v>93.2</v>
      </c>
      <c r="Y27" s="55">
        <f t="shared" si="25"/>
        <v>0.004650698602794412</v>
      </c>
      <c r="Z27" s="54">
        <v>406</v>
      </c>
      <c r="AA27" s="54">
        <v>23300</v>
      </c>
      <c r="AB27" s="35">
        <f t="shared" si="15"/>
        <v>23.3</v>
      </c>
      <c r="AC27" s="55">
        <f t="shared" si="16"/>
        <v>0.001917300966879243</v>
      </c>
      <c r="AD27" s="35">
        <f t="shared" si="17"/>
        <v>41.98954766624617</v>
      </c>
      <c r="AE27" s="56">
        <v>154000</v>
      </c>
      <c r="AF27" s="35">
        <f t="shared" si="0"/>
        <v>154</v>
      </c>
      <c r="AG27" s="57">
        <f t="shared" si="18"/>
        <v>0.0066985645933014355</v>
      </c>
      <c r="AH27" s="57">
        <f t="shared" si="1"/>
        <v>1.1362880886426594</v>
      </c>
      <c r="AI27" s="56">
        <v>6950</v>
      </c>
      <c r="AJ27" s="35">
        <f t="shared" si="2"/>
        <v>6.95</v>
      </c>
      <c r="AK27" s="57">
        <f t="shared" si="19"/>
        <v>0.00017775845311780654</v>
      </c>
      <c r="AL27" s="57">
        <f t="shared" si="20"/>
        <v>0.014626448305962934</v>
      </c>
      <c r="AM27" s="57">
        <f t="shared" si="26"/>
        <v>0.01875936824471236</v>
      </c>
      <c r="AN27" s="57">
        <f t="shared" si="21"/>
        <v>0.004132919938749426</v>
      </c>
      <c r="AO27" s="35">
        <v>2430</v>
      </c>
      <c r="AP27" s="54">
        <v>16600</v>
      </c>
      <c r="AQ27" s="58">
        <f t="shared" si="27"/>
        <v>16.6</v>
      </c>
      <c r="AR27" s="55">
        <f t="shared" si="22"/>
        <v>0.0011821256898700374</v>
      </c>
      <c r="AS27" s="18">
        <f t="shared" si="3"/>
        <v>22.158273381294965</v>
      </c>
      <c r="AT27" s="18">
        <f t="shared" si="4"/>
        <v>1.652360515021459</v>
      </c>
      <c r="AU27" s="18">
        <f t="shared" si="5"/>
        <v>1.5376934598102845</v>
      </c>
    </row>
    <row r="28" spans="1:47" ht="12.75">
      <c r="A28" s="59" t="s">
        <v>50</v>
      </c>
      <c r="B28" s="46" t="s">
        <v>258</v>
      </c>
      <c r="C28" s="46">
        <v>0.61</v>
      </c>
      <c r="D28" s="60">
        <f t="shared" si="6"/>
        <v>3.210864301505422E-05</v>
      </c>
      <c r="E28" s="48">
        <v>329</v>
      </c>
      <c r="F28" s="46">
        <v>13.9</v>
      </c>
      <c r="G28" s="47">
        <f t="shared" si="7"/>
        <v>0.0003920683722110964</v>
      </c>
      <c r="H28" s="49">
        <f t="shared" si="8"/>
        <v>23.66906474820144</v>
      </c>
      <c r="I28" s="46" t="s">
        <v>121</v>
      </c>
      <c r="J28" s="46">
        <f t="shared" si="9"/>
        <v>0.165</v>
      </c>
      <c r="K28" s="46">
        <f t="shared" si="10"/>
        <v>2.064977973568282E-06</v>
      </c>
      <c r="L28" s="48">
        <f t="shared" si="11"/>
        <v>84.24242424242424</v>
      </c>
      <c r="M28" s="46">
        <v>0.83</v>
      </c>
      <c r="N28" s="46" t="s">
        <v>117</v>
      </c>
      <c r="O28" s="2">
        <v>103</v>
      </c>
      <c r="P28" s="50">
        <f t="shared" si="12"/>
        <v>0.0021445823269759306</v>
      </c>
      <c r="Q28" s="51">
        <v>134</v>
      </c>
      <c r="R28" s="52">
        <f t="shared" si="23"/>
        <v>0.004466071190507933</v>
      </c>
      <c r="S28" s="51">
        <v>150</v>
      </c>
      <c r="T28" s="52">
        <f t="shared" si="24"/>
        <v>0.002458371574668939</v>
      </c>
      <c r="U28" s="53">
        <f t="shared" si="28"/>
        <v>29.15939136941881</v>
      </c>
      <c r="V28" s="53">
        <f t="shared" si="13"/>
        <v>0.18281805612188873</v>
      </c>
      <c r="W28" s="54">
        <v>59400</v>
      </c>
      <c r="X28" s="35">
        <f t="shared" si="14"/>
        <v>59.4</v>
      </c>
      <c r="Y28" s="55">
        <f t="shared" si="25"/>
        <v>0.002964071856287425</v>
      </c>
      <c r="Z28" s="54">
        <v>165</v>
      </c>
      <c r="AA28" s="54">
        <v>15600</v>
      </c>
      <c r="AB28" s="35">
        <f t="shared" si="15"/>
        <v>15.6</v>
      </c>
      <c r="AC28" s="55">
        <f t="shared" si="16"/>
        <v>0.0012836864842624975</v>
      </c>
      <c r="AD28" s="35">
        <f t="shared" si="17"/>
        <v>66.60746003552399</v>
      </c>
      <c r="AE28" s="56">
        <v>34900</v>
      </c>
      <c r="AF28" s="35">
        <f t="shared" si="0"/>
        <v>34.9</v>
      </c>
      <c r="AG28" s="57">
        <f t="shared" si="18"/>
        <v>0.0015180513266637669</v>
      </c>
      <c r="AH28" s="57">
        <f t="shared" si="1"/>
        <v>3.8719045815978794</v>
      </c>
      <c r="AI28" s="56">
        <v>2700</v>
      </c>
      <c r="AJ28" s="35">
        <f t="shared" si="2"/>
        <v>2.7</v>
      </c>
      <c r="AK28" s="57">
        <f t="shared" si="19"/>
        <v>6.905724077957952E-05</v>
      </c>
      <c r="AL28" s="57">
        <f t="shared" si="20"/>
        <v>0.0076436616382763375</v>
      </c>
      <c r="AM28" s="57">
        <f t="shared" si="26"/>
        <v>0.00949526708535252</v>
      </c>
      <c r="AN28" s="57">
        <f t="shared" si="21"/>
        <v>0.0018516054470761826</v>
      </c>
      <c r="AO28" s="35">
        <v>1030</v>
      </c>
      <c r="AP28" s="54">
        <v>25400</v>
      </c>
      <c r="AQ28" s="58">
        <f t="shared" si="27"/>
        <v>25.4</v>
      </c>
      <c r="AR28" s="55">
        <f t="shared" si="22"/>
        <v>0.0018087947302830693</v>
      </c>
      <c r="AS28" s="18">
        <f t="shared" si="3"/>
        <v>12.925925925925924</v>
      </c>
      <c r="AT28" s="18">
        <f t="shared" si="4"/>
        <v>0.5875420875420876</v>
      </c>
      <c r="AU28" s="18">
        <f t="shared" si="5"/>
        <v>0.5619967793880837</v>
      </c>
    </row>
    <row r="29" spans="1:47" ht="12.75">
      <c r="A29" s="2" t="s">
        <v>51</v>
      </c>
      <c r="B29" s="46">
        <v>2</v>
      </c>
      <c r="C29" s="46">
        <v>1.15</v>
      </c>
      <c r="D29" s="60">
        <f t="shared" si="6"/>
        <v>6.053268765133171E-05</v>
      </c>
      <c r="E29" s="48">
        <v>517</v>
      </c>
      <c r="F29" s="65">
        <v>93</v>
      </c>
      <c r="G29" s="47">
        <f t="shared" si="7"/>
        <v>0.002623191267311652</v>
      </c>
      <c r="H29" s="49">
        <f t="shared" si="8"/>
        <v>5.559139784946237</v>
      </c>
      <c r="I29" s="46" t="s">
        <v>117</v>
      </c>
      <c r="J29" s="46">
        <f t="shared" si="9"/>
        <v>0.173</v>
      </c>
      <c r="K29" s="46">
        <f t="shared" si="10"/>
        <v>2.1650981177412894E-06</v>
      </c>
      <c r="L29" s="48">
        <f t="shared" si="11"/>
        <v>537.5722543352601</v>
      </c>
      <c r="M29" s="46">
        <v>0.21</v>
      </c>
      <c r="N29" s="46" t="s">
        <v>118</v>
      </c>
      <c r="O29" s="48">
        <v>111</v>
      </c>
      <c r="P29" s="50">
        <f t="shared" si="12"/>
        <v>0.002311151828100275</v>
      </c>
      <c r="Q29" s="51">
        <v>143</v>
      </c>
      <c r="R29" s="52">
        <f t="shared" si="23"/>
        <v>0.004766031195840554</v>
      </c>
      <c r="S29" s="51">
        <v>160</v>
      </c>
      <c r="T29" s="52">
        <f t="shared" si="24"/>
        <v>0.002622263012980202</v>
      </c>
      <c r="U29" s="53">
        <f t="shared" si="28"/>
        <v>40.23668639053255</v>
      </c>
      <c r="V29" s="53">
        <f t="shared" si="13"/>
        <v>1.1350146863643604</v>
      </c>
      <c r="W29" s="54">
        <v>82300</v>
      </c>
      <c r="X29" s="35">
        <f t="shared" si="14"/>
        <v>82.3</v>
      </c>
      <c r="Y29" s="55">
        <f t="shared" si="25"/>
        <v>0.004106786427145709</v>
      </c>
      <c r="Z29" s="54">
        <v>173</v>
      </c>
      <c r="AA29" s="54">
        <v>16300</v>
      </c>
      <c r="AB29" s="35">
        <f t="shared" si="15"/>
        <v>16.3</v>
      </c>
      <c r="AC29" s="55">
        <f t="shared" si="16"/>
        <v>0.0013412878008640197</v>
      </c>
      <c r="AD29" s="35">
        <f t="shared" si="17"/>
        <v>54.175824175824175</v>
      </c>
      <c r="AE29" s="56">
        <v>60500</v>
      </c>
      <c r="AF29" s="35">
        <f t="shared" si="0"/>
        <v>60.5</v>
      </c>
      <c r="AG29" s="57">
        <f t="shared" si="18"/>
        <v>0.002631578947368421</v>
      </c>
      <c r="AH29" s="57">
        <f t="shared" si="1"/>
        <v>1.0031975099037918</v>
      </c>
      <c r="AI29" s="56">
        <v>22900</v>
      </c>
      <c r="AJ29" s="35">
        <f t="shared" si="2"/>
        <v>22.9</v>
      </c>
      <c r="AK29" s="57">
        <f t="shared" si="19"/>
        <v>0.0005857077088342115</v>
      </c>
      <c r="AL29" s="57">
        <f t="shared" si="20"/>
        <v>0.00996142639961204</v>
      </c>
      <c r="AM29" s="57">
        <f t="shared" si="26"/>
        <v>0.012385335090001757</v>
      </c>
      <c r="AN29" s="57">
        <f t="shared" si="21"/>
        <v>0.0024239086903897165</v>
      </c>
      <c r="AO29" s="35">
        <v>1170</v>
      </c>
      <c r="AP29" s="54">
        <v>18200</v>
      </c>
      <c r="AQ29" s="58">
        <f t="shared" si="27"/>
        <v>18.2</v>
      </c>
      <c r="AR29" s="55">
        <f t="shared" si="22"/>
        <v>0.0012960655153996796</v>
      </c>
      <c r="AS29" s="18">
        <f t="shared" si="3"/>
        <v>2.641921397379913</v>
      </c>
      <c r="AT29" s="18">
        <f t="shared" si="4"/>
        <v>0.7351154313487243</v>
      </c>
      <c r="AU29" s="18">
        <f t="shared" si="5"/>
        <v>0.5750950570342206</v>
      </c>
    </row>
    <row r="30" spans="1:47" ht="12.75">
      <c r="A30" s="2" t="s">
        <v>52</v>
      </c>
      <c r="B30" s="46">
        <v>1</v>
      </c>
      <c r="C30" s="62">
        <v>2</v>
      </c>
      <c r="D30" s="60">
        <f t="shared" si="6"/>
        <v>0.00010527423939362039</v>
      </c>
      <c r="E30" s="48">
        <v>401</v>
      </c>
      <c r="F30" s="46">
        <v>55.4</v>
      </c>
      <c r="G30" s="47">
        <f t="shared" si="7"/>
        <v>0.0015626322173017799</v>
      </c>
      <c r="H30" s="49">
        <f t="shared" si="8"/>
        <v>7.23826714801444</v>
      </c>
      <c r="I30" s="46" t="s">
        <v>121</v>
      </c>
      <c r="J30" s="46">
        <f t="shared" si="9"/>
        <v>0.129</v>
      </c>
      <c r="K30" s="46">
        <f t="shared" si="10"/>
        <v>1.6144373247897477E-06</v>
      </c>
      <c r="L30" s="48">
        <f t="shared" si="11"/>
        <v>429.4573643410852</v>
      </c>
      <c r="M30" s="46" t="s">
        <v>121</v>
      </c>
      <c r="N30" s="46" t="s">
        <v>117</v>
      </c>
      <c r="O30" s="53">
        <v>65</v>
      </c>
      <c r="P30" s="50">
        <f t="shared" si="12"/>
        <v>0.0013533771966352962</v>
      </c>
      <c r="Q30" s="51">
        <v>157</v>
      </c>
      <c r="R30" s="52">
        <f t="shared" si="23"/>
        <v>0.005232635648580189</v>
      </c>
      <c r="S30" s="51">
        <v>175</v>
      </c>
      <c r="T30" s="52">
        <f t="shared" si="24"/>
        <v>0.002868100170447096</v>
      </c>
      <c r="U30" s="53">
        <f t="shared" si="28"/>
        <v>26.613616268788682</v>
      </c>
      <c r="V30" s="53">
        <f t="shared" si="13"/>
        <v>1.1546169251164597</v>
      </c>
      <c r="W30" s="54">
        <v>52800</v>
      </c>
      <c r="X30" s="35">
        <f t="shared" si="14"/>
        <v>52.8</v>
      </c>
      <c r="Y30" s="55">
        <f t="shared" si="25"/>
        <v>0.0026347305389221557</v>
      </c>
      <c r="Z30" s="54">
        <v>129</v>
      </c>
      <c r="AA30" s="54">
        <v>11000</v>
      </c>
      <c r="AB30" s="35">
        <f t="shared" si="15"/>
        <v>11</v>
      </c>
      <c r="AC30" s="55">
        <f t="shared" si="16"/>
        <v>0.0009051635465953507</v>
      </c>
      <c r="AD30" s="35">
        <f t="shared" si="17"/>
        <v>43.788606726149624</v>
      </c>
      <c r="AE30" s="56">
        <v>66300</v>
      </c>
      <c r="AF30" s="35">
        <f t="shared" si="0"/>
        <v>66.3</v>
      </c>
      <c r="AG30" s="57">
        <f t="shared" si="18"/>
        <v>0.002883862548934319</v>
      </c>
      <c r="AH30" s="57">
        <f t="shared" si="1"/>
        <v>1.845515865475964</v>
      </c>
      <c r="AI30" s="56">
        <v>15600</v>
      </c>
      <c r="AJ30" s="35">
        <f t="shared" si="2"/>
        <v>15.6</v>
      </c>
      <c r="AK30" s="57">
        <f t="shared" si="19"/>
        <v>0.0003989973911709039</v>
      </c>
      <c r="AL30" s="57">
        <f t="shared" si="20"/>
        <v>0.008225638127456449</v>
      </c>
      <c r="AM30" s="57">
        <f t="shared" si="26"/>
        <v>0.011123633909682771</v>
      </c>
      <c r="AN30" s="57">
        <f t="shared" si="21"/>
        <v>0.0028979957822263223</v>
      </c>
      <c r="AO30" s="35">
        <v>713</v>
      </c>
      <c r="AP30" s="54">
        <v>19700</v>
      </c>
      <c r="AQ30" s="58">
        <f t="shared" si="27"/>
        <v>19.7</v>
      </c>
      <c r="AR30" s="55">
        <f t="shared" si="22"/>
        <v>0.001402884101833719</v>
      </c>
      <c r="AS30" s="18">
        <f t="shared" si="3"/>
        <v>4.25</v>
      </c>
      <c r="AT30" s="18">
        <f t="shared" si="4"/>
        <v>1.2556818181818181</v>
      </c>
      <c r="AU30" s="18">
        <f t="shared" si="5"/>
        <v>0.9692982456140352</v>
      </c>
    </row>
    <row r="31" spans="1:47" ht="12.75">
      <c r="A31" s="2" t="s">
        <v>53</v>
      </c>
      <c r="B31" s="46">
        <v>1</v>
      </c>
      <c r="C31" s="46">
        <v>1.99</v>
      </c>
      <c r="D31" s="60">
        <f t="shared" si="6"/>
        <v>0.00010474786819665228</v>
      </c>
      <c r="E31" s="48">
        <v>367</v>
      </c>
      <c r="F31" s="46">
        <v>44.1</v>
      </c>
      <c r="G31" s="47">
        <f t="shared" si="7"/>
        <v>0.0012439003751445576</v>
      </c>
      <c r="H31" s="49">
        <f t="shared" si="8"/>
        <v>8.321995464852607</v>
      </c>
      <c r="I31" s="46" t="s">
        <v>121</v>
      </c>
      <c r="J31" s="46">
        <f t="shared" si="9"/>
        <v>0.0831</v>
      </c>
      <c r="K31" s="46">
        <f t="shared" si="10"/>
        <v>1.0399979975971165E-06</v>
      </c>
      <c r="L31" s="48">
        <f t="shared" si="11"/>
        <v>530.6859205776174</v>
      </c>
      <c r="M31" s="46" t="s">
        <v>121</v>
      </c>
      <c r="N31" s="46" t="s">
        <v>117</v>
      </c>
      <c r="O31" s="2">
        <v>55.9</v>
      </c>
      <c r="P31" s="50">
        <f t="shared" si="12"/>
        <v>0.0011639043891063547</v>
      </c>
      <c r="Q31" s="51">
        <v>157</v>
      </c>
      <c r="R31" s="52">
        <f t="shared" si="23"/>
        <v>0.005232635648580189</v>
      </c>
      <c r="S31" s="51">
        <v>175</v>
      </c>
      <c r="T31" s="52">
        <f t="shared" si="24"/>
        <v>0.002868100170447096</v>
      </c>
      <c r="U31" s="53">
        <f t="shared" si="28"/>
        <v>23.14814814814815</v>
      </c>
      <c r="V31" s="53">
        <f t="shared" si="13"/>
        <v>1.0687307194533597</v>
      </c>
      <c r="W31" s="54">
        <v>31500</v>
      </c>
      <c r="X31" s="35">
        <f t="shared" si="14"/>
        <v>31.5</v>
      </c>
      <c r="Y31" s="55">
        <f t="shared" si="25"/>
        <v>0.0015718562874251496</v>
      </c>
      <c r="Z31" s="54">
        <v>83.1</v>
      </c>
      <c r="AA31" s="54">
        <v>7290</v>
      </c>
      <c r="AB31" s="35">
        <f t="shared" si="15"/>
        <v>7.29</v>
      </c>
      <c r="AC31" s="55">
        <f t="shared" si="16"/>
        <v>0.0005998765686072824</v>
      </c>
      <c r="AD31" s="35">
        <f t="shared" si="17"/>
        <v>31.436907366885485</v>
      </c>
      <c r="AE31" s="56">
        <v>69400</v>
      </c>
      <c r="AF31" s="35">
        <f t="shared" si="0"/>
        <v>69.4</v>
      </c>
      <c r="AG31" s="57">
        <f t="shared" si="18"/>
        <v>0.0030187037842540235</v>
      </c>
      <c r="AH31" s="57">
        <f t="shared" si="1"/>
        <v>2.4268051080081157</v>
      </c>
      <c r="AI31" s="56">
        <v>15200</v>
      </c>
      <c r="AJ31" s="35">
        <f t="shared" si="2"/>
        <v>15.2</v>
      </c>
      <c r="AK31" s="57">
        <f t="shared" si="19"/>
        <v>0.0003887666888331884</v>
      </c>
      <c r="AL31" s="57">
        <f t="shared" si="20"/>
        <v>0.006868147605423721</v>
      </c>
      <c r="AM31" s="57">
        <f t="shared" si="26"/>
        <v>0.010614328449472446</v>
      </c>
      <c r="AN31" s="57">
        <f t="shared" si="21"/>
        <v>0.003746180844048725</v>
      </c>
      <c r="AO31" s="35">
        <v>550</v>
      </c>
      <c r="AP31" s="54">
        <v>18100</v>
      </c>
      <c r="AQ31" s="58">
        <f t="shared" si="27"/>
        <v>18.1</v>
      </c>
      <c r="AR31" s="55">
        <f t="shared" si="22"/>
        <v>0.0012889442763040768</v>
      </c>
      <c r="AS31" s="18">
        <f t="shared" si="3"/>
        <v>4.5657894736842115</v>
      </c>
      <c r="AT31" s="18">
        <f t="shared" si="4"/>
        <v>2.2031746031746033</v>
      </c>
      <c r="AU31" s="18">
        <f t="shared" si="5"/>
        <v>1.486081370449679</v>
      </c>
    </row>
    <row r="32" spans="1:47" ht="12.75">
      <c r="A32" s="59" t="s">
        <v>54</v>
      </c>
      <c r="B32" s="46">
        <v>2</v>
      </c>
      <c r="C32" s="46">
        <v>2.39</v>
      </c>
      <c r="D32" s="60">
        <f t="shared" si="6"/>
        <v>0.00012580271607537635</v>
      </c>
      <c r="E32" s="48">
        <v>556</v>
      </c>
      <c r="F32" s="46">
        <v>70.4</v>
      </c>
      <c r="G32" s="47">
        <f t="shared" si="7"/>
        <v>0.001985727582997208</v>
      </c>
      <c r="H32" s="49">
        <f t="shared" si="8"/>
        <v>7.8977272727272725</v>
      </c>
      <c r="I32" s="46" t="s">
        <v>117</v>
      </c>
      <c r="J32" s="46">
        <f t="shared" si="9"/>
        <v>0.119</v>
      </c>
      <c r="K32" s="46">
        <f t="shared" si="10"/>
        <v>1.4892871445734881E-06</v>
      </c>
      <c r="L32" s="48">
        <f t="shared" si="11"/>
        <v>591.5966386554622</v>
      </c>
      <c r="M32" s="46" t="s">
        <v>117</v>
      </c>
      <c r="N32" s="46" t="s">
        <v>118</v>
      </c>
      <c r="O32" s="46">
        <v>97.1</v>
      </c>
      <c r="P32" s="50">
        <f t="shared" si="12"/>
        <v>0.0020217373198967267</v>
      </c>
      <c r="Q32" s="51">
        <v>228</v>
      </c>
      <c r="R32" s="52">
        <f t="shared" si="23"/>
        <v>0.007598986801759766</v>
      </c>
      <c r="S32" s="51">
        <v>255</v>
      </c>
      <c r="T32" s="52">
        <f t="shared" si="24"/>
        <v>0.004179231676937197</v>
      </c>
      <c r="U32" s="53">
        <f t="shared" si="28"/>
        <v>25.749423520368946</v>
      </c>
      <c r="V32" s="53">
        <f t="shared" si="13"/>
        <v>0.9821887163356324</v>
      </c>
      <c r="W32" s="54">
        <v>26300</v>
      </c>
      <c r="X32" s="35">
        <f t="shared" si="14"/>
        <v>26.3</v>
      </c>
      <c r="Y32" s="55">
        <f t="shared" si="25"/>
        <v>0.001312375249500998</v>
      </c>
      <c r="Z32" s="54">
        <v>119</v>
      </c>
      <c r="AA32" s="54">
        <v>5580</v>
      </c>
      <c r="AB32" s="35">
        <f t="shared" si="15"/>
        <v>5.58</v>
      </c>
      <c r="AC32" s="55">
        <f t="shared" si="16"/>
        <v>0.0004591647809092779</v>
      </c>
      <c r="AD32" s="35">
        <f t="shared" si="17"/>
        <v>16.57998751820262</v>
      </c>
      <c r="AE32" s="56">
        <v>144000</v>
      </c>
      <c r="AF32" s="35">
        <f t="shared" si="0"/>
        <v>144</v>
      </c>
      <c r="AG32" s="57">
        <f t="shared" si="18"/>
        <v>0.00626359286646368</v>
      </c>
      <c r="AH32" s="57">
        <f t="shared" si="1"/>
        <v>3.1543062200956933</v>
      </c>
      <c r="AI32" s="56">
        <v>16400</v>
      </c>
      <c r="AJ32" s="35">
        <f t="shared" si="2"/>
        <v>16.4</v>
      </c>
      <c r="AK32" s="57">
        <f t="shared" si="19"/>
        <v>0.00041945879584633485</v>
      </c>
      <c r="AL32" s="57">
        <f t="shared" si="20"/>
        <v>0.009729293490833162</v>
      </c>
      <c r="AM32" s="57">
        <f t="shared" si="26"/>
        <v>0.015912975384810846</v>
      </c>
      <c r="AN32" s="57">
        <f t="shared" si="21"/>
        <v>0.0061836818939776834</v>
      </c>
      <c r="AO32" s="35">
        <v>744</v>
      </c>
      <c r="AP32" s="54">
        <v>17900</v>
      </c>
      <c r="AQ32" s="58">
        <f t="shared" si="27"/>
        <v>17.9</v>
      </c>
      <c r="AR32" s="55">
        <f t="shared" si="22"/>
        <v>0.0012747017981128716</v>
      </c>
      <c r="AS32" s="18">
        <f t="shared" si="3"/>
        <v>8.78048780487805</v>
      </c>
      <c r="AT32" s="18">
        <f t="shared" si="4"/>
        <v>5.475285171102661</v>
      </c>
      <c r="AU32" s="18">
        <f t="shared" si="5"/>
        <v>3.372365339578454</v>
      </c>
    </row>
    <row r="33" spans="1:47" ht="12.75">
      <c r="A33" s="2" t="s">
        <v>55</v>
      </c>
      <c r="B33" s="46">
        <v>1</v>
      </c>
      <c r="C33" s="46">
        <v>2.14</v>
      </c>
      <c r="D33" s="60">
        <f t="shared" si="6"/>
        <v>0.00011264343615117381</v>
      </c>
      <c r="E33" s="48">
        <v>379</v>
      </c>
      <c r="F33" s="46">
        <v>46.3</v>
      </c>
      <c r="G33" s="47">
        <f t="shared" si="7"/>
        <v>0.0013059543621132203</v>
      </c>
      <c r="H33" s="49">
        <f t="shared" si="8"/>
        <v>8.18574514038877</v>
      </c>
      <c r="I33" s="46" t="s">
        <v>121</v>
      </c>
      <c r="J33" s="46">
        <f t="shared" si="9"/>
        <v>0.086</v>
      </c>
      <c r="K33" s="46">
        <f t="shared" si="10"/>
        <v>1.0762915498598317E-06</v>
      </c>
      <c r="L33" s="48">
        <f t="shared" si="11"/>
        <v>538.3720930232558</v>
      </c>
      <c r="M33" s="46" t="s">
        <v>121</v>
      </c>
      <c r="N33" s="46" t="s">
        <v>117</v>
      </c>
      <c r="O33" s="46">
        <v>60.4</v>
      </c>
      <c r="P33" s="50">
        <f t="shared" si="12"/>
        <v>0.0012575997334887982</v>
      </c>
      <c r="Q33" s="51">
        <v>159</v>
      </c>
      <c r="R33" s="52">
        <f t="shared" si="23"/>
        <v>0.005299293427542994</v>
      </c>
      <c r="S33" s="51">
        <v>178</v>
      </c>
      <c r="T33" s="52">
        <f t="shared" si="24"/>
        <v>0.0029172676019404748</v>
      </c>
      <c r="U33" s="53">
        <f t="shared" si="28"/>
        <v>24.047780031552847</v>
      </c>
      <c r="V33" s="53">
        <f t="shared" si="13"/>
        <v>1.0384499354896315</v>
      </c>
      <c r="W33" s="54">
        <v>47100</v>
      </c>
      <c r="X33" s="35">
        <f t="shared" si="14"/>
        <v>47.1</v>
      </c>
      <c r="Y33" s="55">
        <f t="shared" si="25"/>
        <v>0.002350299401197605</v>
      </c>
      <c r="Z33" s="54">
        <v>86</v>
      </c>
      <c r="AA33" s="54">
        <v>7430</v>
      </c>
      <c r="AB33" s="35">
        <f t="shared" si="15"/>
        <v>7.43</v>
      </c>
      <c r="AC33" s="55">
        <f t="shared" si="16"/>
        <v>0.0006113968319275869</v>
      </c>
      <c r="AD33" s="35">
        <f t="shared" si="17"/>
        <v>40.353733441870794</v>
      </c>
      <c r="AE33" s="56">
        <v>61500</v>
      </c>
      <c r="AF33" s="35">
        <f t="shared" si="0"/>
        <v>61.5</v>
      </c>
      <c r="AG33" s="57">
        <f t="shared" si="18"/>
        <v>0.0026750761200521967</v>
      </c>
      <c r="AH33" s="57">
        <f t="shared" si="1"/>
        <v>2.048368762077981</v>
      </c>
      <c r="AI33" s="56">
        <v>19100</v>
      </c>
      <c r="AJ33" s="35">
        <f t="shared" si="2"/>
        <v>19.1</v>
      </c>
      <c r="AK33" s="57">
        <f t="shared" si="19"/>
        <v>0.0004885160366259144</v>
      </c>
      <c r="AL33" s="57">
        <f t="shared" si="20"/>
        <v>0.007464081339776598</v>
      </c>
      <c r="AM33" s="57">
        <f t="shared" si="26"/>
        <v>0.01089383485278652</v>
      </c>
      <c r="AN33" s="57">
        <f t="shared" si="21"/>
        <v>0.0034297535130099217</v>
      </c>
      <c r="AO33" s="35">
        <v>814</v>
      </c>
      <c r="AP33" s="54">
        <v>18800</v>
      </c>
      <c r="AQ33" s="58">
        <f t="shared" si="27"/>
        <v>18.8</v>
      </c>
      <c r="AR33" s="55">
        <f t="shared" si="22"/>
        <v>0.0013387929499732954</v>
      </c>
      <c r="AS33" s="18">
        <f t="shared" si="3"/>
        <v>3.219895287958115</v>
      </c>
      <c r="AT33" s="18">
        <f t="shared" si="4"/>
        <v>1.305732484076433</v>
      </c>
      <c r="AU33" s="18">
        <f t="shared" si="5"/>
        <v>0.9290030211480362</v>
      </c>
    </row>
    <row r="34" spans="1:47" ht="12.75">
      <c r="A34" s="2" t="s">
        <v>56</v>
      </c>
      <c r="B34" s="46">
        <v>10</v>
      </c>
      <c r="C34" s="46">
        <v>0.82</v>
      </c>
      <c r="D34" s="60">
        <f t="shared" si="6"/>
        <v>4.316243815138435E-05</v>
      </c>
      <c r="E34" s="48">
        <v>1630</v>
      </c>
      <c r="F34" s="48">
        <v>485</v>
      </c>
      <c r="G34" s="47">
        <f t="shared" si="7"/>
        <v>0.013680083490818831</v>
      </c>
      <c r="H34" s="49">
        <f t="shared" si="8"/>
        <v>3.3608247422680413</v>
      </c>
      <c r="I34" s="46" t="s">
        <v>119</v>
      </c>
      <c r="J34" s="46">
        <f t="shared" si="9"/>
        <v>0.468</v>
      </c>
      <c r="K34" s="46">
        <f t="shared" si="10"/>
        <v>5.857028434120946E-06</v>
      </c>
      <c r="L34" s="48">
        <f t="shared" si="11"/>
        <v>1036.3247863247864</v>
      </c>
      <c r="M34" s="46" t="s">
        <v>119</v>
      </c>
      <c r="N34" s="46" t="s">
        <v>120</v>
      </c>
      <c r="O34" s="46">
        <v>267</v>
      </c>
      <c r="P34" s="50">
        <f t="shared" si="12"/>
        <v>0.005559257100024985</v>
      </c>
      <c r="Q34" s="51">
        <v>300</v>
      </c>
      <c r="R34" s="52">
        <f t="shared" si="23"/>
        <v>0.009998666844420743</v>
      </c>
      <c r="S34" s="51">
        <v>335</v>
      </c>
      <c r="T34" s="52">
        <f t="shared" si="24"/>
        <v>0.0054903631834272975</v>
      </c>
      <c r="U34" s="53">
        <f t="shared" si="28"/>
        <v>54.21773612112473</v>
      </c>
      <c r="V34" s="53">
        <f t="shared" si="13"/>
        <v>2.4607754677792015</v>
      </c>
      <c r="W34" s="54">
        <v>114000</v>
      </c>
      <c r="X34" s="35">
        <f t="shared" si="14"/>
        <v>114</v>
      </c>
      <c r="Y34" s="55">
        <f t="shared" si="25"/>
        <v>0.005688622754491018</v>
      </c>
      <c r="Z34" s="54">
        <v>468</v>
      </c>
      <c r="AA34" s="54">
        <v>23500</v>
      </c>
      <c r="AB34" s="35">
        <f t="shared" si="15"/>
        <v>23.5</v>
      </c>
      <c r="AC34" s="55">
        <f t="shared" si="16"/>
        <v>0.0019337584859082492</v>
      </c>
      <c r="AD34" s="35">
        <f t="shared" si="17"/>
        <v>25.676937441643325</v>
      </c>
      <c r="AE34" s="56">
        <v>366000</v>
      </c>
      <c r="AF34" s="35">
        <f t="shared" si="0"/>
        <v>366</v>
      </c>
      <c r="AG34" s="57">
        <f t="shared" si="18"/>
        <v>0.015919965202261854</v>
      </c>
      <c r="AH34" s="57">
        <f t="shared" si="1"/>
        <v>1.1637330439500815</v>
      </c>
      <c r="AI34" s="56">
        <v>32000</v>
      </c>
      <c r="AJ34" s="35">
        <f t="shared" si="2"/>
        <v>32</v>
      </c>
      <c r="AK34" s="57">
        <f t="shared" si="19"/>
        <v>0.0008184561870172388</v>
      </c>
      <c r="AL34" s="57">
        <f t="shared" si="20"/>
        <v>0.02557853451502641</v>
      </c>
      <c r="AM34" s="57">
        <f t="shared" si="26"/>
        <v>0.03477739008527736</v>
      </c>
      <c r="AN34" s="57">
        <f t="shared" si="21"/>
        <v>0.00919885557025095</v>
      </c>
      <c r="AO34" s="35">
        <v>3990</v>
      </c>
      <c r="AP34" s="54">
        <v>17100</v>
      </c>
      <c r="AQ34" s="58">
        <f t="shared" si="27"/>
        <v>17.1</v>
      </c>
      <c r="AR34" s="55">
        <f t="shared" si="22"/>
        <v>0.0012177318853480506</v>
      </c>
      <c r="AS34" s="18">
        <f t="shared" si="3"/>
        <v>11.4375</v>
      </c>
      <c r="AT34" s="18">
        <f t="shared" si="4"/>
        <v>3.210526315789474</v>
      </c>
      <c r="AU34" s="18">
        <f t="shared" si="5"/>
        <v>2.506849315068493</v>
      </c>
    </row>
    <row r="35" spans="1:47" ht="12.75">
      <c r="A35" s="2" t="s">
        <v>57</v>
      </c>
      <c r="B35" s="46">
        <v>10</v>
      </c>
      <c r="C35" s="62">
        <v>0.5</v>
      </c>
      <c r="D35" s="60">
        <f t="shared" si="6"/>
        <v>2.6318559848405097E-05</v>
      </c>
      <c r="E35" s="48">
        <v>1560</v>
      </c>
      <c r="F35" s="46">
        <v>512</v>
      </c>
      <c r="G35" s="47">
        <f t="shared" si="7"/>
        <v>0.0144416551490706</v>
      </c>
      <c r="H35" s="49">
        <f t="shared" si="8"/>
        <v>3.046875</v>
      </c>
      <c r="I35" s="46" t="s">
        <v>119</v>
      </c>
      <c r="J35" s="46">
        <f t="shared" si="9"/>
        <v>0.91</v>
      </c>
      <c r="K35" s="46">
        <f t="shared" si="10"/>
        <v>1.1388666399679617E-05</v>
      </c>
      <c r="L35" s="48">
        <f t="shared" si="11"/>
        <v>562.6373626373626</v>
      </c>
      <c r="M35" s="46">
        <v>3.51</v>
      </c>
      <c r="N35" s="46" t="s">
        <v>120</v>
      </c>
      <c r="O35" s="2">
        <v>239</v>
      </c>
      <c r="P35" s="50">
        <f t="shared" si="12"/>
        <v>0.004976263846089781</v>
      </c>
      <c r="Q35" s="48">
        <v>172</v>
      </c>
      <c r="R35" s="52">
        <f t="shared" si="23"/>
        <v>0.005732568990801226</v>
      </c>
      <c r="S35" s="48">
        <v>193</v>
      </c>
      <c r="T35" s="52">
        <f t="shared" si="24"/>
        <v>0.0031631047594073685</v>
      </c>
      <c r="U35" s="53">
        <f t="shared" si="28"/>
        <v>67.29390681003584</v>
      </c>
      <c r="V35" s="53">
        <f t="shared" si="13"/>
        <v>2.9021080062743216</v>
      </c>
      <c r="W35" s="54">
        <v>147000</v>
      </c>
      <c r="X35" s="35">
        <f t="shared" si="14"/>
        <v>147</v>
      </c>
      <c r="Y35" s="55">
        <f t="shared" si="25"/>
        <v>0.007335329341317366</v>
      </c>
      <c r="Z35" s="54">
        <v>910</v>
      </c>
      <c r="AA35" s="54">
        <v>43100</v>
      </c>
      <c r="AB35" s="35">
        <f t="shared" si="15"/>
        <v>43.1</v>
      </c>
      <c r="AC35" s="55">
        <f t="shared" si="16"/>
        <v>0.003546595350750874</v>
      </c>
      <c r="AD35" s="35">
        <f t="shared" si="17"/>
        <v>38.0123975204959</v>
      </c>
      <c r="AE35" s="56">
        <v>261000</v>
      </c>
      <c r="AF35" s="35">
        <f t="shared" si="0"/>
        <v>261</v>
      </c>
      <c r="AG35" s="57">
        <f t="shared" si="18"/>
        <v>0.01135276207046542</v>
      </c>
      <c r="AH35" s="57">
        <f t="shared" si="1"/>
        <v>0.7861122532894738</v>
      </c>
      <c r="AI35" s="56">
        <v>49000</v>
      </c>
      <c r="AJ35" s="35">
        <f t="shared" si="2"/>
        <v>49</v>
      </c>
      <c r="AK35" s="57">
        <f t="shared" si="19"/>
        <v>0.0012532610363701468</v>
      </c>
      <c r="AL35" s="57">
        <f t="shared" si="20"/>
        <v>0.02517568146456163</v>
      </c>
      <c r="AM35" s="57">
        <f t="shared" si="26"/>
        <v>0.028351299971617058</v>
      </c>
      <c r="AN35" s="57">
        <f t="shared" si="21"/>
        <v>0.003175618507055427</v>
      </c>
      <c r="AO35" s="35">
        <v>5210</v>
      </c>
      <c r="AP35" s="54">
        <v>23700</v>
      </c>
      <c r="AQ35" s="58">
        <f t="shared" si="27"/>
        <v>23.7</v>
      </c>
      <c r="AR35" s="55">
        <f t="shared" si="22"/>
        <v>0.0016877336656578245</v>
      </c>
      <c r="AS35" s="18">
        <f t="shared" si="3"/>
        <v>5.326530612244898</v>
      </c>
      <c r="AT35" s="18">
        <f t="shared" si="4"/>
        <v>1.7755102040816326</v>
      </c>
      <c r="AU35" s="18">
        <f t="shared" si="5"/>
        <v>1.3316326530612246</v>
      </c>
    </row>
    <row r="36" spans="1:47" ht="12.75">
      <c r="A36" s="2" t="s">
        <v>58</v>
      </c>
      <c r="B36" s="46">
        <v>10</v>
      </c>
      <c r="C36" s="46">
        <v>0.48</v>
      </c>
      <c r="D36" s="60">
        <f t="shared" si="6"/>
        <v>2.526581745446889E-05</v>
      </c>
      <c r="E36" s="48">
        <v>1619</v>
      </c>
      <c r="F36" s="46">
        <v>560</v>
      </c>
      <c r="G36" s="47">
        <f t="shared" si="7"/>
        <v>0.01579556031929597</v>
      </c>
      <c r="H36" s="49">
        <f t="shared" si="8"/>
        <v>2.8910714285714287</v>
      </c>
      <c r="I36" s="46" t="s">
        <v>119</v>
      </c>
      <c r="J36" s="46">
        <f t="shared" si="9"/>
        <v>0.982</v>
      </c>
      <c r="K36" s="46">
        <f t="shared" si="10"/>
        <v>1.2289747697236684E-05</v>
      </c>
      <c r="L36" s="48">
        <f t="shared" si="11"/>
        <v>570.264765784114</v>
      </c>
      <c r="M36" s="62">
        <v>0.3</v>
      </c>
      <c r="N36" s="46" t="s">
        <v>120</v>
      </c>
      <c r="O36" s="2">
        <v>242</v>
      </c>
      <c r="P36" s="50">
        <f t="shared" si="12"/>
        <v>0.00503872740901141</v>
      </c>
      <c r="Q36" s="48">
        <v>157</v>
      </c>
      <c r="R36" s="52">
        <f t="shared" si="23"/>
        <v>0.005232635648580189</v>
      </c>
      <c r="S36" s="48">
        <v>175</v>
      </c>
      <c r="T36" s="52">
        <f t="shared" si="24"/>
        <v>0.002868100170447096</v>
      </c>
      <c r="U36" s="53">
        <f t="shared" si="28"/>
        <v>70.72310405643739</v>
      </c>
      <c r="V36" s="53">
        <f t="shared" si="13"/>
        <v>3.134831285186557</v>
      </c>
      <c r="W36" s="54">
        <v>129000</v>
      </c>
      <c r="X36" s="35">
        <f t="shared" si="14"/>
        <v>129</v>
      </c>
      <c r="Y36" s="55">
        <f t="shared" si="25"/>
        <v>0.006437125748502994</v>
      </c>
      <c r="Z36" s="54">
        <v>982</v>
      </c>
      <c r="AA36" s="54">
        <v>42200</v>
      </c>
      <c r="AB36" s="35">
        <f t="shared" si="15"/>
        <v>42.2</v>
      </c>
      <c r="AC36" s="55">
        <f t="shared" si="16"/>
        <v>0.0034725365151203457</v>
      </c>
      <c r="AD36" s="35">
        <f t="shared" si="17"/>
        <v>33.82062425918609</v>
      </c>
      <c r="AE36" s="56">
        <v>294000</v>
      </c>
      <c r="AF36" s="35">
        <f t="shared" si="0"/>
        <v>294</v>
      </c>
      <c r="AG36" s="57">
        <f t="shared" si="18"/>
        <v>0.012788168769030012</v>
      </c>
      <c r="AH36" s="57">
        <f t="shared" si="1"/>
        <v>0.8096052631578947</v>
      </c>
      <c r="AI36" s="56">
        <v>41000</v>
      </c>
      <c r="AJ36" s="35">
        <f t="shared" si="2"/>
        <v>41</v>
      </c>
      <c r="AK36" s="57">
        <f t="shared" si="19"/>
        <v>0.001048646989615837</v>
      </c>
      <c r="AL36" s="57">
        <f t="shared" si="20"/>
        <v>0.02515648336319851</v>
      </c>
      <c r="AM36" s="57">
        <f t="shared" si="26"/>
        <v>0.02897257911248637</v>
      </c>
      <c r="AN36" s="57">
        <f t="shared" si="21"/>
        <v>0.0038160957492878594</v>
      </c>
      <c r="AO36" s="35">
        <v>5140</v>
      </c>
      <c r="AP36" s="54">
        <v>19800</v>
      </c>
      <c r="AQ36" s="58">
        <f t="shared" si="27"/>
        <v>19.8</v>
      </c>
      <c r="AR36" s="55">
        <f t="shared" si="22"/>
        <v>0.0014100053409293216</v>
      </c>
      <c r="AS36" s="18">
        <f t="shared" si="3"/>
        <v>7.170731707317073</v>
      </c>
      <c r="AT36" s="18">
        <f t="shared" si="4"/>
        <v>2.2790697674418605</v>
      </c>
      <c r="AU36" s="18">
        <f t="shared" si="5"/>
        <v>1.7294117647058824</v>
      </c>
    </row>
    <row r="37" spans="1:47" ht="12.75">
      <c r="A37" s="2" t="s">
        <v>59</v>
      </c>
      <c r="B37" s="46">
        <v>10</v>
      </c>
      <c r="C37" s="46">
        <v>0.58</v>
      </c>
      <c r="D37" s="60">
        <f t="shared" si="6"/>
        <v>3.052952942414991E-05</v>
      </c>
      <c r="E37" s="48">
        <v>1084</v>
      </c>
      <c r="F37" s="46">
        <v>319</v>
      </c>
      <c r="G37" s="47">
        <f t="shared" si="7"/>
        <v>0.008997828110456097</v>
      </c>
      <c r="H37" s="49">
        <f t="shared" si="8"/>
        <v>3.3981191222570533</v>
      </c>
      <c r="I37" s="46" t="s">
        <v>119</v>
      </c>
      <c r="J37" s="46">
        <f t="shared" si="9"/>
        <v>0.319</v>
      </c>
      <c r="K37" s="46">
        <f t="shared" si="10"/>
        <v>3.992290748898679E-06</v>
      </c>
      <c r="L37" s="48">
        <f t="shared" si="11"/>
        <v>1000</v>
      </c>
      <c r="M37" s="62">
        <v>2.2</v>
      </c>
      <c r="N37" s="46" t="s">
        <v>120</v>
      </c>
      <c r="O37" s="2">
        <v>158</v>
      </c>
      <c r="P37" s="50">
        <f t="shared" si="12"/>
        <v>0.0032897476472057968</v>
      </c>
      <c r="Q37" s="48">
        <v>166</v>
      </c>
      <c r="R37" s="52">
        <f t="shared" si="23"/>
        <v>0.0055325956539128114</v>
      </c>
      <c r="S37" s="48">
        <v>185</v>
      </c>
      <c r="T37" s="52">
        <f t="shared" si="24"/>
        <v>0.0030319916087583583</v>
      </c>
      <c r="U37" s="53">
        <f t="shared" si="28"/>
        <v>57.608695652173914</v>
      </c>
      <c r="V37" s="53">
        <f t="shared" si="13"/>
        <v>2.7351119524619327</v>
      </c>
      <c r="W37" s="54">
        <v>63300</v>
      </c>
      <c r="X37" s="35">
        <f t="shared" si="14"/>
        <v>63.3</v>
      </c>
      <c r="Y37" s="55">
        <f t="shared" si="25"/>
        <v>0.003158682634730539</v>
      </c>
      <c r="Z37" s="54">
        <v>319</v>
      </c>
      <c r="AA37" s="54">
        <v>7480</v>
      </c>
      <c r="AB37" s="35">
        <f t="shared" si="15"/>
        <v>7.48</v>
      </c>
      <c r="AC37" s="55">
        <f t="shared" si="16"/>
        <v>0.0006155112116848385</v>
      </c>
      <c r="AD37" s="35">
        <f t="shared" si="17"/>
        <v>19.558969824251133</v>
      </c>
      <c r="AE37" s="56">
        <v>281000</v>
      </c>
      <c r="AF37" s="35">
        <f t="shared" si="0"/>
        <v>281</v>
      </c>
      <c r="AG37" s="57">
        <f t="shared" si="18"/>
        <v>0.01222270552414093</v>
      </c>
      <c r="AH37" s="57">
        <f t="shared" si="1"/>
        <v>1.3584062035967661</v>
      </c>
      <c r="AI37" s="56">
        <v>10100</v>
      </c>
      <c r="AJ37" s="35">
        <f t="shared" si="2"/>
        <v>10.1</v>
      </c>
      <c r="AK37" s="57">
        <f t="shared" si="19"/>
        <v>0.000258325234027316</v>
      </c>
      <c r="AL37" s="57">
        <f t="shared" si="20"/>
        <v>0.017715078619182166</v>
      </c>
      <c r="AM37" s="57">
        <f t="shared" si="26"/>
        <v>0.02088668484050611</v>
      </c>
      <c r="AN37" s="57">
        <f t="shared" si="21"/>
        <v>0.0031716062213239422</v>
      </c>
      <c r="AO37" s="35">
        <v>1480</v>
      </c>
      <c r="AP37" s="54">
        <v>20500</v>
      </c>
      <c r="AQ37" s="58">
        <f t="shared" si="27"/>
        <v>20.5</v>
      </c>
      <c r="AR37" s="55">
        <f t="shared" si="22"/>
        <v>0.00145985401459854</v>
      </c>
      <c r="AS37" s="18">
        <f t="shared" si="3"/>
        <v>27.821782178217823</v>
      </c>
      <c r="AT37" s="18">
        <f t="shared" si="4"/>
        <v>4.4391785150078995</v>
      </c>
      <c r="AU37" s="18">
        <f t="shared" si="5"/>
        <v>3.828337874659401</v>
      </c>
    </row>
    <row r="38" spans="1:47" ht="12.75">
      <c r="A38" s="59" t="s">
        <v>60</v>
      </c>
      <c r="B38" s="46">
        <v>2</v>
      </c>
      <c r="C38" s="62">
        <v>0.6</v>
      </c>
      <c r="D38" s="60">
        <f t="shared" si="6"/>
        <v>3.1582271818086116E-05</v>
      </c>
      <c r="E38" s="48">
        <v>485</v>
      </c>
      <c r="F38" s="46">
        <v>72.7</v>
      </c>
      <c r="G38" s="47">
        <f t="shared" si="7"/>
        <v>0.0020506022057371733</v>
      </c>
      <c r="H38" s="49">
        <f t="shared" si="8"/>
        <v>6.671251719394773</v>
      </c>
      <c r="I38" s="46" t="s">
        <v>117</v>
      </c>
      <c r="J38" s="46">
        <f t="shared" si="9"/>
        <v>0.132</v>
      </c>
      <c r="K38" s="46">
        <f t="shared" si="10"/>
        <v>1.6519823788546256E-06</v>
      </c>
      <c r="L38" s="48">
        <f t="shared" si="11"/>
        <v>550.7575757575758</v>
      </c>
      <c r="M38" s="46" t="s">
        <v>117</v>
      </c>
      <c r="N38" s="62" t="s">
        <v>118</v>
      </c>
      <c r="O38" s="2">
        <v>136</v>
      </c>
      <c r="P38" s="50">
        <f t="shared" si="12"/>
        <v>0.0028316815191138504</v>
      </c>
      <c r="Q38" s="48">
        <v>114</v>
      </c>
      <c r="R38" s="52">
        <f t="shared" si="23"/>
        <v>0.003799493400879883</v>
      </c>
      <c r="S38" s="48">
        <v>128</v>
      </c>
      <c r="T38" s="52">
        <f t="shared" si="24"/>
        <v>0.0020978104103841614</v>
      </c>
      <c r="U38" s="53">
        <f t="shared" si="28"/>
        <v>46.30574661637453</v>
      </c>
      <c r="V38" s="53">
        <f t="shared" si="13"/>
        <v>0.7241641377731247</v>
      </c>
      <c r="W38" s="54">
        <v>25800</v>
      </c>
      <c r="X38" s="35">
        <f t="shared" si="14"/>
        <v>25.8</v>
      </c>
      <c r="Y38" s="55">
        <f t="shared" si="25"/>
        <v>0.0012874251497005987</v>
      </c>
      <c r="Z38" s="54">
        <v>132</v>
      </c>
      <c r="AA38" s="54">
        <v>756</v>
      </c>
      <c r="AB38" s="35">
        <f t="shared" si="15"/>
        <v>0.756</v>
      </c>
      <c r="AC38" s="55">
        <f t="shared" si="16"/>
        <v>6.220942192964411E-05</v>
      </c>
      <c r="AD38" s="35">
        <f t="shared" si="17"/>
        <v>16.458018294950296</v>
      </c>
      <c r="AE38" s="56">
        <v>131000</v>
      </c>
      <c r="AF38" s="35">
        <f t="shared" si="0"/>
        <v>131</v>
      </c>
      <c r="AG38" s="57">
        <f t="shared" si="18"/>
        <v>0.005698129621574598</v>
      </c>
      <c r="AH38" s="57">
        <f t="shared" si="1"/>
        <v>2.7787591399406355</v>
      </c>
      <c r="AI38" s="56">
        <v>3800</v>
      </c>
      <c r="AJ38" s="35">
        <f t="shared" si="2"/>
        <v>3.8</v>
      </c>
      <c r="AK38" s="57">
        <f t="shared" si="19"/>
        <v>9.71916722082971E-05</v>
      </c>
      <c r="AL38" s="57">
        <f t="shared" si="20"/>
        <v>0.008469506337195228</v>
      </c>
      <c r="AM38" s="57">
        <f t="shared" si="26"/>
        <v>0.010812821790312009</v>
      </c>
      <c r="AN38" s="57">
        <f t="shared" si="21"/>
        <v>0.0023433154531167805</v>
      </c>
      <c r="AO38" s="35">
        <v>295</v>
      </c>
      <c r="AP38" s="54">
        <v>18600</v>
      </c>
      <c r="AQ38" s="58">
        <f t="shared" si="27"/>
        <v>18.6</v>
      </c>
      <c r="AR38" s="55">
        <f t="shared" si="22"/>
        <v>0.00132455047178209</v>
      </c>
      <c r="AS38" s="18">
        <f t="shared" si="3"/>
        <v>34.473684210526315</v>
      </c>
      <c r="AT38" s="18">
        <f t="shared" si="4"/>
        <v>5.077519379844961</v>
      </c>
      <c r="AU38" s="18">
        <f t="shared" si="5"/>
        <v>4.425675675675675</v>
      </c>
    </row>
    <row r="39" spans="1:47" ht="12.75">
      <c r="A39" s="86"/>
      <c r="B39" s="46">
        <v>2</v>
      </c>
      <c r="C39" s="62">
        <v>0.66</v>
      </c>
      <c r="D39" s="60">
        <f t="shared" si="6"/>
        <v>3.4740498999894725E-05</v>
      </c>
      <c r="E39" s="48">
        <v>660</v>
      </c>
      <c r="F39" s="46">
        <v>160</v>
      </c>
      <c r="G39" s="47">
        <f t="shared" si="7"/>
        <v>0.004513017234084563</v>
      </c>
      <c r="H39" s="49">
        <f t="shared" si="8"/>
        <v>4.125</v>
      </c>
      <c r="I39" s="46" t="s">
        <v>117</v>
      </c>
      <c r="J39" s="46">
        <f t="shared" si="9"/>
        <v>0.177</v>
      </c>
      <c r="K39" s="46">
        <f t="shared" si="10"/>
        <v>2.2151581898277933E-06</v>
      </c>
      <c r="L39" s="48">
        <f t="shared" si="11"/>
        <v>903.9548022598871</v>
      </c>
      <c r="M39" s="46" t="s">
        <v>117</v>
      </c>
      <c r="N39" s="46" t="s">
        <v>118</v>
      </c>
      <c r="O39" s="2">
        <v>144</v>
      </c>
      <c r="P39" s="50">
        <f t="shared" si="12"/>
        <v>0.0029982510202381943</v>
      </c>
      <c r="Q39" s="48">
        <v>101</v>
      </c>
      <c r="R39" s="52">
        <f t="shared" si="23"/>
        <v>0.0033662178376216503</v>
      </c>
      <c r="S39" s="48">
        <v>113</v>
      </c>
      <c r="T39" s="52">
        <f t="shared" si="24"/>
        <v>0.0018519732529172677</v>
      </c>
      <c r="U39" s="53">
        <f t="shared" si="28"/>
        <v>58.68725868725869</v>
      </c>
      <c r="V39" s="53">
        <f t="shared" si="13"/>
        <v>1.5052166091570374</v>
      </c>
      <c r="W39" s="54">
        <v>43500</v>
      </c>
      <c r="X39" s="35">
        <f t="shared" si="14"/>
        <v>43.5</v>
      </c>
      <c r="Y39" s="55">
        <f t="shared" si="25"/>
        <v>0.0021706586826347306</v>
      </c>
      <c r="Z39" s="54">
        <v>177</v>
      </c>
      <c r="AA39" s="54">
        <v>911</v>
      </c>
      <c r="AB39" s="35">
        <f t="shared" si="15"/>
        <v>0.911</v>
      </c>
      <c r="AC39" s="55">
        <f t="shared" si="16"/>
        <v>7.496399917712405E-05</v>
      </c>
      <c r="AD39" s="35">
        <f t="shared" si="17"/>
        <v>20.979163025352992</v>
      </c>
      <c r="AE39" s="56">
        <v>163000</v>
      </c>
      <c r="AF39" s="35">
        <f t="shared" si="0"/>
        <v>163</v>
      </c>
      <c r="AG39" s="57">
        <f t="shared" si="18"/>
        <v>0.007090039147455415</v>
      </c>
      <c r="AH39" s="57">
        <f t="shared" si="1"/>
        <v>1.5710197368421053</v>
      </c>
      <c r="AI39" s="56">
        <v>4280</v>
      </c>
      <c r="AJ39" s="35">
        <f t="shared" si="2"/>
        <v>4.28</v>
      </c>
      <c r="AK39" s="57">
        <f t="shared" si="19"/>
        <v>0.00010946851501355568</v>
      </c>
      <c r="AL39" s="57">
        <f t="shared" si="20"/>
        <v>0.010627256034150863</v>
      </c>
      <c r="AM39" s="57">
        <f t="shared" si="26"/>
        <v>0.012766415002051399</v>
      </c>
      <c r="AN39" s="57">
        <f t="shared" si="21"/>
        <v>0.002139158967900536</v>
      </c>
      <c r="AO39" s="35">
        <v>448</v>
      </c>
      <c r="AP39" s="54">
        <v>16600</v>
      </c>
      <c r="AQ39" s="58">
        <f t="shared" si="27"/>
        <v>16.6</v>
      </c>
      <c r="AR39" s="55">
        <f t="shared" si="22"/>
        <v>0.0011821256898700374</v>
      </c>
      <c r="AS39" s="18">
        <f t="shared" si="3"/>
        <v>38.08411214953271</v>
      </c>
      <c r="AT39" s="18">
        <f t="shared" si="4"/>
        <v>3.7471264367816093</v>
      </c>
      <c r="AU39" s="18">
        <f t="shared" si="5"/>
        <v>3.411469233989117</v>
      </c>
    </row>
    <row r="40" spans="1:12" ht="14.25">
      <c r="A40" s="113" t="s">
        <v>352</v>
      </c>
      <c r="B40" s="86"/>
      <c r="C40" s="86"/>
      <c r="D40" s="86"/>
      <c r="E40" s="86"/>
      <c r="F40" s="86"/>
      <c r="H40" s="47"/>
      <c r="L40" s="62"/>
    </row>
    <row r="41" spans="6:31" ht="14.25">
      <c r="F41" s="27" t="s">
        <v>219</v>
      </c>
      <c r="H41" s="47"/>
      <c r="J41" s="27" t="s">
        <v>220</v>
      </c>
      <c r="K41" s="66"/>
      <c r="L41" s="62"/>
      <c r="O41" s="27" t="s">
        <v>221</v>
      </c>
      <c r="V41" s="16"/>
      <c r="AD41" t="s">
        <v>259</v>
      </c>
      <c r="AE41" t="s">
        <v>260</v>
      </c>
    </row>
    <row r="42" spans="1:36" ht="12.75">
      <c r="A42" s="29" t="s">
        <v>194</v>
      </c>
      <c r="B42" s="30" t="s">
        <v>195</v>
      </c>
      <c r="C42" s="30" t="s">
        <v>196</v>
      </c>
      <c r="D42" s="67"/>
      <c r="E42" s="26">
        <v>1020</v>
      </c>
      <c r="F42" s="28">
        <v>139.1805</v>
      </c>
      <c r="G42" s="68">
        <f aca="true" t="shared" si="29" ref="G42:G66">F42/35453</f>
        <v>0.003925774969678165</v>
      </c>
      <c r="H42" s="49">
        <f aca="true" t="shared" si="30" ref="H42:H53">E42/F42</f>
        <v>7.328612844471747</v>
      </c>
      <c r="J42" s="28">
        <v>0.27449999999999997</v>
      </c>
      <c r="K42" s="69"/>
      <c r="L42" s="48">
        <f aca="true" t="shared" si="31" ref="L42:L52">(F42/J42)</f>
        <v>507.03278688524597</v>
      </c>
      <c r="O42" s="28">
        <v>359.5695</v>
      </c>
      <c r="P42" s="70">
        <f aca="true" t="shared" si="32" ref="P42:P66">(O42*2)/96056</f>
        <v>0.007486664029316232</v>
      </c>
      <c r="V42" s="16">
        <f t="shared" si="13"/>
        <v>0.5243690586762862</v>
      </c>
      <c r="X42">
        <f>($AD42*X$5)+($AE42*X$7)</f>
        <v>56.607040000000005</v>
      </c>
      <c r="AD42">
        <v>0.0001</v>
      </c>
      <c r="AE42">
        <v>0.9999</v>
      </c>
      <c r="AF42">
        <f>($AD42*AF$5)+($AE42*AF$7)</f>
        <v>91.20089</v>
      </c>
      <c r="AJ42">
        <f>($AD42*AJ$5)+($AE42*AJ$7)</f>
        <v>6.364265</v>
      </c>
    </row>
    <row r="43" spans="1:36" ht="12.75">
      <c r="A43" s="29" t="s">
        <v>197</v>
      </c>
      <c r="B43" s="30" t="s">
        <v>198</v>
      </c>
      <c r="C43" s="30"/>
      <c r="D43" s="67"/>
      <c r="E43" s="26">
        <v>1140</v>
      </c>
      <c r="F43" s="28">
        <v>178.4735</v>
      </c>
      <c r="G43" s="68">
        <f t="shared" si="29"/>
        <v>0.005034087383296195</v>
      </c>
      <c r="H43" s="49">
        <f t="shared" si="30"/>
        <v>6.387502906593976</v>
      </c>
      <c r="J43" s="28">
        <v>0.31399999999999995</v>
      </c>
      <c r="K43" s="69"/>
      <c r="L43" s="48">
        <f t="shared" si="31"/>
        <v>568.3869426751594</v>
      </c>
      <c r="O43" s="28">
        <v>369.90549999999996</v>
      </c>
      <c r="P43" s="70">
        <f t="shared" si="32"/>
        <v>0.007701871824768884</v>
      </c>
      <c r="V43" s="16">
        <f t="shared" si="13"/>
        <v>0.653618691381852</v>
      </c>
      <c r="X43">
        <f aca="true" t="shared" si="33" ref="X43:X53">($AD43*X$5)+($AE43*X$7)</f>
        <v>56.6704</v>
      </c>
      <c r="AD43">
        <v>0.001</v>
      </c>
      <c r="AE43">
        <v>0.999</v>
      </c>
      <c r="AF43">
        <f aca="true" t="shared" si="34" ref="AF43:AF52">($AD43*AF$5)+($AE43*AF$7)</f>
        <v>92.10889999999999</v>
      </c>
      <c r="AJ43">
        <f aca="true" t="shared" si="35" ref="AJ43:AJ53">($AD43*AJ$5)+($AE43*AJ$7)</f>
        <v>6.492649999999999</v>
      </c>
    </row>
    <row r="44" spans="1:36" ht="12.75">
      <c r="A44" s="29" t="s">
        <v>199</v>
      </c>
      <c r="B44" s="31" t="s">
        <v>200</v>
      </c>
      <c r="C44" s="30" t="s">
        <v>201</v>
      </c>
      <c r="D44" s="67"/>
      <c r="E44" s="26">
        <v>1130</v>
      </c>
      <c r="F44" s="28">
        <v>180.9245</v>
      </c>
      <c r="G44" s="68">
        <f t="shared" si="29"/>
        <v>0.005103221166050827</v>
      </c>
      <c r="H44" s="49">
        <f t="shared" si="30"/>
        <v>6.245699172859397</v>
      </c>
      <c r="J44" s="28">
        <v>0.333</v>
      </c>
      <c r="K44" s="69"/>
      <c r="L44" s="48">
        <f t="shared" si="31"/>
        <v>543.3168168168168</v>
      </c>
      <c r="O44" s="28">
        <v>369.1465</v>
      </c>
      <c r="P44" s="70">
        <f t="shared" si="32"/>
        <v>0.007686068543349712</v>
      </c>
      <c r="V44" s="16">
        <f t="shared" si="13"/>
        <v>0.6639572802751459</v>
      </c>
      <c r="X44">
        <f t="shared" si="33"/>
        <v>57.304</v>
      </c>
      <c r="AD44">
        <v>0.01</v>
      </c>
      <c r="AE44">
        <v>0.99</v>
      </c>
      <c r="AF44">
        <f t="shared" si="34"/>
        <v>101.189</v>
      </c>
      <c r="AJ44">
        <f t="shared" si="35"/>
        <v>7.7764999999999995</v>
      </c>
    </row>
    <row r="45" spans="1:36" ht="12.75">
      <c r="A45" s="29" t="s">
        <v>202</v>
      </c>
      <c r="B45" s="30" t="s">
        <v>203</v>
      </c>
      <c r="C45" s="30"/>
      <c r="D45" s="67"/>
      <c r="E45" s="26">
        <v>1130</v>
      </c>
      <c r="F45" s="28">
        <v>183.04950000000002</v>
      </c>
      <c r="G45" s="68">
        <f t="shared" si="29"/>
        <v>0.005163159676191014</v>
      </c>
      <c r="H45" s="49">
        <f t="shared" si="30"/>
        <v>6.1731935897120715</v>
      </c>
      <c r="J45" s="28">
        <v>0.307</v>
      </c>
      <c r="K45" s="69"/>
      <c r="L45" s="48">
        <f t="shared" si="31"/>
        <v>596.2524429967427</v>
      </c>
      <c r="O45" s="28">
        <v>370.1685</v>
      </c>
      <c r="P45" s="70">
        <f t="shared" si="32"/>
        <v>0.007707347797118348</v>
      </c>
      <c r="V45" s="16">
        <f t="shared" si="13"/>
        <v>0.6699009584232641</v>
      </c>
      <c r="X45">
        <f t="shared" si="33"/>
        <v>63.64000000000001</v>
      </c>
      <c r="AD45">
        <v>0.1</v>
      </c>
      <c r="AE45">
        <v>0.9</v>
      </c>
      <c r="AF45">
        <f t="shared" si="34"/>
        <v>191.99</v>
      </c>
      <c r="AJ45">
        <f t="shared" si="35"/>
        <v>20.615000000000002</v>
      </c>
    </row>
    <row r="46" spans="1:36" ht="12.75">
      <c r="A46" s="29" t="s">
        <v>204</v>
      </c>
      <c r="B46" s="30" t="s">
        <v>205</v>
      </c>
      <c r="C46" s="30" t="s">
        <v>206</v>
      </c>
      <c r="D46" s="67"/>
      <c r="E46" s="26">
        <v>1070</v>
      </c>
      <c r="F46" s="28">
        <v>180.2335</v>
      </c>
      <c r="G46" s="68">
        <f t="shared" si="29"/>
        <v>0.0050837305728711245</v>
      </c>
      <c r="H46" s="49">
        <f t="shared" si="30"/>
        <v>5.936743169277632</v>
      </c>
      <c r="J46" s="28">
        <v>0.29</v>
      </c>
      <c r="K46" s="69"/>
      <c r="L46" s="48">
        <f t="shared" si="31"/>
        <v>621.494827586207</v>
      </c>
      <c r="O46" s="28">
        <v>334.844</v>
      </c>
      <c r="P46" s="70">
        <f t="shared" si="32"/>
        <v>0.006971849754309986</v>
      </c>
      <c r="U46" s="16"/>
      <c r="V46" s="16">
        <f t="shared" si="13"/>
        <v>0.7291795939418189</v>
      </c>
      <c r="X46">
        <f t="shared" si="33"/>
        <v>70.68</v>
      </c>
      <c r="AD46">
        <v>0.2</v>
      </c>
      <c r="AE46">
        <v>0.8</v>
      </c>
      <c r="AF46">
        <f t="shared" si="34"/>
        <v>292.88</v>
      </c>
      <c r="AJ46">
        <f t="shared" si="35"/>
        <v>34.88</v>
      </c>
    </row>
    <row r="47" spans="1:36" ht="12.75">
      <c r="A47" s="29" t="s">
        <v>207</v>
      </c>
      <c r="B47" s="30" t="s">
        <v>208</v>
      </c>
      <c r="C47" s="30"/>
      <c r="D47" s="67"/>
      <c r="E47" s="26">
        <v>1020</v>
      </c>
      <c r="F47" s="28">
        <v>182.959</v>
      </c>
      <c r="G47" s="68">
        <f t="shared" si="29"/>
        <v>0.005160607000817985</v>
      </c>
      <c r="H47" s="49">
        <f t="shared" si="30"/>
        <v>5.575019539896917</v>
      </c>
      <c r="J47" s="28">
        <v>0.2715</v>
      </c>
      <c r="K47" s="69"/>
      <c r="L47" s="48">
        <f t="shared" si="31"/>
        <v>673.8821362799263</v>
      </c>
      <c r="O47" s="28">
        <v>319.358</v>
      </c>
      <c r="P47" s="70">
        <f t="shared" si="32"/>
        <v>0.006649412842508536</v>
      </c>
      <c r="V47" s="16">
        <f t="shared" si="13"/>
        <v>0.7760996531644304</v>
      </c>
      <c r="X47">
        <f t="shared" si="33"/>
        <v>77.72</v>
      </c>
      <c r="AD47">
        <v>0.3</v>
      </c>
      <c r="AE47">
        <v>0.7</v>
      </c>
      <c r="AF47">
        <f t="shared" si="34"/>
        <v>393.77</v>
      </c>
      <c r="AJ47">
        <f t="shared" si="35"/>
        <v>49.144999999999996</v>
      </c>
    </row>
    <row r="48" spans="1:36" ht="12.75">
      <c r="A48" s="29" t="s">
        <v>209</v>
      </c>
      <c r="B48" s="30" t="s">
        <v>210</v>
      </c>
      <c r="C48" s="30"/>
      <c r="D48" s="67"/>
      <c r="E48" s="26">
        <v>918</v>
      </c>
      <c r="F48" s="28">
        <v>120.24100000000001</v>
      </c>
      <c r="G48" s="68">
        <f t="shared" si="29"/>
        <v>0.003391560657772262</v>
      </c>
      <c r="H48" s="49">
        <f t="shared" si="30"/>
        <v>7.63466704368726</v>
      </c>
      <c r="J48" s="28">
        <v>0.2225</v>
      </c>
      <c r="K48" s="69"/>
      <c r="L48" s="48">
        <f t="shared" si="31"/>
        <v>540.408988764045</v>
      </c>
      <c r="O48" s="28">
        <v>300.227</v>
      </c>
      <c r="P48" s="70">
        <f t="shared" si="32"/>
        <v>0.0062510827017573075</v>
      </c>
      <c r="V48" s="16">
        <f t="shared" si="13"/>
        <v>0.5425557170790309</v>
      </c>
      <c r="X48">
        <f t="shared" si="33"/>
        <v>84.76</v>
      </c>
      <c r="AD48">
        <v>0.4</v>
      </c>
      <c r="AE48">
        <v>0.6</v>
      </c>
      <c r="AF48">
        <f t="shared" si="34"/>
        <v>494.65999999999997</v>
      </c>
      <c r="AJ48">
        <f t="shared" si="35"/>
        <v>63.410000000000004</v>
      </c>
    </row>
    <row r="49" spans="1:36" ht="12.75">
      <c r="A49" s="29" t="s">
        <v>211</v>
      </c>
      <c r="B49" s="30" t="s">
        <v>212</v>
      </c>
      <c r="C49" s="30" t="s">
        <v>213</v>
      </c>
      <c r="D49" s="67"/>
      <c r="E49" s="26">
        <v>987</v>
      </c>
      <c r="F49" s="28">
        <v>160.91449999999998</v>
      </c>
      <c r="G49" s="68">
        <f t="shared" si="29"/>
        <v>0.004538811948213126</v>
      </c>
      <c r="H49" s="49">
        <f t="shared" si="30"/>
        <v>6.133692115999492</v>
      </c>
      <c r="J49" s="28">
        <v>0.24150000000000002</v>
      </c>
      <c r="K49" s="69"/>
      <c r="L49" s="48">
        <f t="shared" si="31"/>
        <v>666.3126293995857</v>
      </c>
      <c r="M49" s="15"/>
      <c r="N49" s="13"/>
      <c r="O49" s="28">
        <v>322.375</v>
      </c>
      <c r="P49" s="70">
        <f t="shared" si="32"/>
        <v>0.006712230365620055</v>
      </c>
      <c r="Q49" s="1"/>
      <c r="R49" s="1"/>
      <c r="S49" s="1"/>
      <c r="T49" s="1"/>
      <c r="U49" s="16"/>
      <c r="V49" s="16">
        <f t="shared" si="13"/>
        <v>0.6762002644397985</v>
      </c>
      <c r="X49">
        <f t="shared" si="33"/>
        <v>91.8</v>
      </c>
      <c r="AD49">
        <v>0.5</v>
      </c>
      <c r="AE49">
        <v>0.5</v>
      </c>
      <c r="AF49">
        <f t="shared" si="34"/>
        <v>595.55</v>
      </c>
      <c r="AJ49">
        <f t="shared" si="35"/>
        <v>77.675</v>
      </c>
    </row>
    <row r="50" spans="1:36" ht="12.75">
      <c r="A50" s="29" t="s">
        <v>214</v>
      </c>
      <c r="B50" s="30" t="s">
        <v>212</v>
      </c>
      <c r="C50" s="30"/>
      <c r="D50" s="67"/>
      <c r="E50" s="26">
        <v>1230</v>
      </c>
      <c r="F50" s="28">
        <v>177.2185</v>
      </c>
      <c r="G50" s="68">
        <f t="shared" si="29"/>
        <v>0.0049986884043663445</v>
      </c>
      <c r="H50" s="49">
        <f t="shared" si="30"/>
        <v>6.9405846455082285</v>
      </c>
      <c r="J50" s="28">
        <v>0.3785</v>
      </c>
      <c r="K50" s="69"/>
      <c r="L50" s="48">
        <f t="shared" si="31"/>
        <v>468.2126816380449</v>
      </c>
      <c r="M50" s="13"/>
      <c r="N50" s="13"/>
      <c r="O50" s="28">
        <v>447.75300000000004</v>
      </c>
      <c r="P50" s="70">
        <f t="shared" si="32"/>
        <v>0.009322749229616059</v>
      </c>
      <c r="Q50" s="16"/>
      <c r="R50" s="16"/>
      <c r="S50" s="16"/>
      <c r="T50" s="16"/>
      <c r="U50" s="16"/>
      <c r="V50" s="16">
        <f t="shared" si="13"/>
        <v>0.5361817937231169</v>
      </c>
      <c r="X50">
        <f t="shared" si="33"/>
        <v>98.84</v>
      </c>
      <c r="AD50">
        <v>0.6</v>
      </c>
      <c r="AE50">
        <v>0.4</v>
      </c>
      <c r="AF50">
        <f t="shared" si="34"/>
        <v>696.44</v>
      </c>
      <c r="AJ50">
        <f t="shared" si="35"/>
        <v>91.94</v>
      </c>
    </row>
    <row r="51" spans="1:36" ht="15.75" customHeight="1">
      <c r="A51" s="29" t="s">
        <v>215</v>
      </c>
      <c r="B51" s="30" t="s">
        <v>216</v>
      </c>
      <c r="C51" s="30"/>
      <c r="D51" s="67"/>
      <c r="E51" s="26">
        <v>1060</v>
      </c>
      <c r="F51" s="28">
        <v>165.9135</v>
      </c>
      <c r="G51" s="68">
        <f t="shared" si="29"/>
        <v>0.004679815530420557</v>
      </c>
      <c r="H51" s="49">
        <f t="shared" si="30"/>
        <v>6.388871309447393</v>
      </c>
      <c r="J51" s="28">
        <v>0.2895</v>
      </c>
      <c r="K51" s="69"/>
      <c r="L51" s="48">
        <f t="shared" si="31"/>
        <v>573.1036269430052</v>
      </c>
      <c r="M51" s="13"/>
      <c r="N51" s="13"/>
      <c r="O51" s="28">
        <v>356.22450000000003</v>
      </c>
      <c r="P51" s="70">
        <f t="shared" si="32"/>
        <v>0.007417017156658616</v>
      </c>
      <c r="Q51" s="13"/>
      <c r="R51" s="13"/>
      <c r="S51" s="13"/>
      <c r="T51" s="13"/>
      <c r="U51" s="16"/>
      <c r="V51" s="16">
        <f t="shared" si="13"/>
        <v>0.6309565464897515</v>
      </c>
      <c r="X51">
        <f t="shared" si="33"/>
        <v>105.88</v>
      </c>
      <c r="AD51">
        <v>0.7</v>
      </c>
      <c r="AE51">
        <v>0.3</v>
      </c>
      <c r="AF51">
        <f t="shared" si="34"/>
        <v>797.33</v>
      </c>
      <c r="AJ51">
        <f t="shared" si="35"/>
        <v>106.205</v>
      </c>
    </row>
    <row r="52" spans="1:36" ht="12.75">
      <c r="A52" s="29" t="s">
        <v>217</v>
      </c>
      <c r="B52" s="30" t="s">
        <v>218</v>
      </c>
      <c r="C52" s="30"/>
      <c r="D52" s="67"/>
      <c r="E52" s="26">
        <v>1740</v>
      </c>
      <c r="F52" s="28">
        <v>348.94550000000004</v>
      </c>
      <c r="G52" s="68">
        <f t="shared" si="29"/>
        <v>0.009842481595351593</v>
      </c>
      <c r="H52" s="49">
        <f t="shared" si="30"/>
        <v>4.986452039072003</v>
      </c>
      <c r="J52" s="28">
        <v>0.48800000000000004</v>
      </c>
      <c r="K52" s="69"/>
      <c r="L52" s="48">
        <f t="shared" si="31"/>
        <v>715.0522540983607</v>
      </c>
      <c r="M52" s="15"/>
      <c r="N52" s="13"/>
      <c r="O52" s="28">
        <v>513.07</v>
      </c>
      <c r="P52" s="70">
        <f t="shared" si="32"/>
        <v>0.010682726742733406</v>
      </c>
      <c r="Q52" s="13"/>
      <c r="R52" s="13"/>
      <c r="S52" s="13"/>
      <c r="T52" s="13"/>
      <c r="U52" s="16"/>
      <c r="V52" s="16">
        <f t="shared" si="13"/>
        <v>0.9213454422623546</v>
      </c>
      <c r="X52">
        <f t="shared" si="33"/>
        <v>112.92000000000002</v>
      </c>
      <c r="AD52">
        <v>0.8</v>
      </c>
      <c r="AE52">
        <v>0.2</v>
      </c>
      <c r="AF52">
        <f t="shared" si="34"/>
        <v>898.22</v>
      </c>
      <c r="AJ52">
        <f t="shared" si="35"/>
        <v>120.47</v>
      </c>
    </row>
    <row r="53" spans="1:36" ht="12.75">
      <c r="A53" s="29" t="s">
        <v>261</v>
      </c>
      <c r="B53" s="30"/>
      <c r="C53" s="30"/>
      <c r="D53" s="67"/>
      <c r="E53" s="14">
        <f>AVERAGE(E42:E52)</f>
        <v>1131.3636363636363</v>
      </c>
      <c r="F53" s="28">
        <f>AVERAGE(F42:F51)</f>
        <v>166.91080000000002</v>
      </c>
      <c r="G53" s="28">
        <f>AVERAGE(G42:G51)</f>
        <v>0.004707945730967761</v>
      </c>
      <c r="H53" s="49">
        <f t="shared" si="30"/>
        <v>6.778253033138875</v>
      </c>
      <c r="J53" s="28">
        <f>AVERAGE(J42:J51)</f>
        <v>0.29219999999999996</v>
      </c>
      <c r="K53" s="69"/>
      <c r="L53" s="28">
        <f>AVERAGE(L42:L51)</f>
        <v>575.8403879984778</v>
      </c>
      <c r="M53" s="15"/>
      <c r="N53" s="13"/>
      <c r="O53" s="28">
        <f>AVERAGE(O42:O52)</f>
        <v>369.33104545454546</v>
      </c>
      <c r="P53" s="28">
        <f>AVERAGE(P42:P52)</f>
        <v>0.0076899109988870125</v>
      </c>
      <c r="Q53" s="13"/>
      <c r="R53" s="13"/>
      <c r="S53" s="13"/>
      <c r="T53" s="13"/>
      <c r="U53" s="16"/>
      <c r="V53" s="28">
        <f>AVERAGE(V42:V52)</f>
        <v>0.66585136362335</v>
      </c>
      <c r="X53">
        <f t="shared" si="33"/>
        <v>119.96</v>
      </c>
      <c r="AD53">
        <v>0.9</v>
      </c>
      <c r="AE53">
        <v>0.1</v>
      </c>
      <c r="AF53" s="28">
        <f>AVERAGE(AF42:AF51)</f>
        <v>374.711879</v>
      </c>
      <c r="AJ53">
        <f t="shared" si="35"/>
        <v>134.73499999999999</v>
      </c>
    </row>
    <row r="54" spans="1:32" ht="12.75">
      <c r="A54" s="71" t="s">
        <v>151</v>
      </c>
      <c r="B54" s="30"/>
      <c r="C54" s="30"/>
      <c r="D54" s="67"/>
      <c r="E54" s="13">
        <f>STDEV(E42:E52)</f>
        <v>219.15121388086013</v>
      </c>
      <c r="F54" s="28">
        <f>STDEV(F42:F51)</f>
        <v>21.38487312097009</v>
      </c>
      <c r="G54" s="28">
        <f>STDEV(G42:G51)</f>
        <v>0.0006031893808978097</v>
      </c>
      <c r="H54" s="47"/>
      <c r="J54" s="28">
        <f>STDEV(J42:J51)</f>
        <v>0.04470781686560988</v>
      </c>
      <c r="K54" s="69"/>
      <c r="L54" s="28">
        <f>STDEV(L42:L51)</f>
        <v>65.8219908400181</v>
      </c>
      <c r="M54" s="15"/>
      <c r="N54" s="13"/>
      <c r="O54" s="28">
        <f>STDEV(O42:O52)</f>
        <v>61.43771282870727</v>
      </c>
      <c r="P54" s="28">
        <f>STDEV(P42:P52)</f>
        <v>0.001279206147012313</v>
      </c>
      <c r="Q54" s="13"/>
      <c r="R54" s="13"/>
      <c r="S54" s="13"/>
      <c r="T54" s="13"/>
      <c r="U54" s="16"/>
      <c r="V54" s="28">
        <f>3*STDEV(V42:V52)</f>
        <v>0.3485297740802286</v>
      </c>
      <c r="AF54" s="28">
        <f>STDEV(AF42:AF51)</f>
        <v>262.63128587430026</v>
      </c>
    </row>
    <row r="55" spans="1:36" ht="12.75">
      <c r="A55" s="27"/>
      <c r="B55" s="30"/>
      <c r="C55" s="30"/>
      <c r="D55" s="67"/>
      <c r="E55" s="13"/>
      <c r="F55" s="28"/>
      <c r="G55" s="68"/>
      <c r="H55" s="47"/>
      <c r="J55" s="28"/>
      <c r="K55" s="69"/>
      <c r="L55" s="62"/>
      <c r="M55" s="15"/>
      <c r="N55" s="13"/>
      <c r="O55" s="28"/>
      <c r="P55" s="70"/>
      <c r="Q55" s="13"/>
      <c r="R55" s="13"/>
      <c r="S55" s="13"/>
      <c r="T55" s="13"/>
      <c r="U55" s="16"/>
      <c r="V55" s="16"/>
      <c r="AJ55">
        <f>(AF4-46.189)/7.0726</f>
        <v>63.31631931680004</v>
      </c>
    </row>
    <row r="56" spans="1:22" ht="12.75">
      <c r="A56" s="72" t="s">
        <v>194</v>
      </c>
      <c r="B56" s="22" t="s">
        <v>195</v>
      </c>
      <c r="C56" s="22" t="s">
        <v>196</v>
      </c>
      <c r="D56" s="73"/>
      <c r="E56" s="23">
        <v>375</v>
      </c>
      <c r="F56" s="24">
        <v>62.6774</v>
      </c>
      <c r="G56" s="68">
        <f t="shared" si="29"/>
        <v>0.0017679011649225735</v>
      </c>
      <c r="H56" s="49">
        <f aca="true" t="shared" si="36" ref="H56:H67">E56/F56</f>
        <v>5.983017802270036</v>
      </c>
      <c r="J56" s="25">
        <v>0.1504</v>
      </c>
      <c r="K56" s="74"/>
      <c r="L56" s="48">
        <f aca="true" t="shared" si="37" ref="L56:L67">(F56/J56)</f>
        <v>416.7380319148936</v>
      </c>
      <c r="M56" s="7"/>
      <c r="N56" s="7"/>
      <c r="O56" s="24">
        <v>140.8744</v>
      </c>
      <c r="P56" s="70">
        <f t="shared" si="32"/>
        <v>0.0029331723161489134</v>
      </c>
      <c r="Q56" s="33"/>
      <c r="R56" s="33"/>
      <c r="S56" s="33"/>
      <c r="T56" s="33"/>
      <c r="U56" s="33"/>
      <c r="V56" s="16">
        <f t="shared" si="13"/>
        <v>0.6027266639566973</v>
      </c>
    </row>
    <row r="57" spans="1:22" ht="12.75">
      <c r="A57" s="72" t="s">
        <v>197</v>
      </c>
      <c r="B57" s="22" t="s">
        <v>198</v>
      </c>
      <c r="C57" s="22"/>
      <c r="D57" s="73"/>
      <c r="E57" s="23">
        <v>382</v>
      </c>
      <c r="F57" s="24">
        <v>64.1765</v>
      </c>
      <c r="G57" s="68">
        <f t="shared" si="29"/>
        <v>0.0018101853157701747</v>
      </c>
      <c r="H57" s="49">
        <f t="shared" si="36"/>
        <v>5.952334577298544</v>
      </c>
      <c r="J57" s="25">
        <v>0.1565</v>
      </c>
      <c r="K57" s="74"/>
      <c r="L57" s="48">
        <f t="shared" si="37"/>
        <v>410.073482428115</v>
      </c>
      <c r="M57" s="7"/>
      <c r="N57" s="7"/>
      <c r="O57" s="24">
        <v>143.8832</v>
      </c>
      <c r="P57" s="70">
        <f t="shared" si="32"/>
        <v>0.0029958191055217786</v>
      </c>
      <c r="Q57" s="7"/>
      <c r="R57" s="7"/>
      <c r="S57" s="7"/>
      <c r="T57" s="7"/>
      <c r="U57" s="7"/>
      <c r="V57" s="16">
        <f t="shared" si="13"/>
        <v>0.6042371892327246</v>
      </c>
    </row>
    <row r="58" spans="1:22" ht="12.75">
      <c r="A58" s="72" t="s">
        <v>199</v>
      </c>
      <c r="B58" s="32" t="s">
        <v>200</v>
      </c>
      <c r="C58" s="22" t="s">
        <v>201</v>
      </c>
      <c r="D58" s="73"/>
      <c r="E58" s="23">
        <v>381</v>
      </c>
      <c r="F58" s="24">
        <v>64.3587</v>
      </c>
      <c r="G58" s="68">
        <f t="shared" si="29"/>
        <v>0.0018153245141454884</v>
      </c>
      <c r="H58" s="49">
        <f t="shared" si="36"/>
        <v>5.91994555514639</v>
      </c>
      <c r="J58" s="25">
        <v>0.1552</v>
      </c>
      <c r="K58" s="74"/>
      <c r="L58" s="48">
        <f t="shared" si="37"/>
        <v>414.68234536082474</v>
      </c>
      <c r="M58" s="7"/>
      <c r="N58" s="7"/>
      <c r="O58" s="24">
        <v>142.4953</v>
      </c>
      <c r="P58" s="70">
        <f t="shared" si="32"/>
        <v>0.002966921379195469</v>
      </c>
      <c r="Q58" s="7"/>
      <c r="R58" s="7"/>
      <c r="S58" s="7"/>
      <c r="T58" s="7"/>
      <c r="U58" s="7"/>
      <c r="V58" s="16">
        <f t="shared" si="13"/>
        <v>0.6118546068914521</v>
      </c>
    </row>
    <row r="59" spans="1:22" ht="12.75">
      <c r="A59" s="72" t="s">
        <v>202</v>
      </c>
      <c r="B59" s="22" t="s">
        <v>203</v>
      </c>
      <c r="C59" s="22"/>
      <c r="D59" s="73"/>
      <c r="E59" s="23">
        <v>382</v>
      </c>
      <c r="F59" s="24">
        <v>65.3857</v>
      </c>
      <c r="G59" s="68">
        <f t="shared" si="29"/>
        <v>0.0018442924435167686</v>
      </c>
      <c r="H59" s="49">
        <f t="shared" si="36"/>
        <v>5.842256028458822</v>
      </c>
      <c r="J59" s="25">
        <v>0.1498</v>
      </c>
      <c r="K59" s="74"/>
      <c r="L59" s="48">
        <f t="shared" si="37"/>
        <v>436.4866488651536</v>
      </c>
      <c r="M59" s="4"/>
      <c r="N59" s="4"/>
      <c r="O59" s="24">
        <v>145.3315</v>
      </c>
      <c r="P59" s="70">
        <f t="shared" si="32"/>
        <v>0.0030259744315815776</v>
      </c>
      <c r="Q59" s="4"/>
      <c r="R59" s="4"/>
      <c r="S59" s="4"/>
      <c r="T59" s="4"/>
      <c r="U59" s="4"/>
      <c r="V59" s="16">
        <f t="shared" si="13"/>
        <v>0.6094871206670499</v>
      </c>
    </row>
    <row r="60" spans="1:22" ht="12.75">
      <c r="A60" s="72" t="s">
        <v>204</v>
      </c>
      <c r="B60" s="22" t="s">
        <v>205</v>
      </c>
      <c r="C60" s="22" t="s">
        <v>206</v>
      </c>
      <c r="D60" s="75"/>
      <c r="E60" s="23">
        <v>382</v>
      </c>
      <c r="F60" s="24">
        <v>65.232</v>
      </c>
      <c r="G60" s="68">
        <f t="shared" si="29"/>
        <v>0.0018399571263362762</v>
      </c>
      <c r="H60" s="49">
        <f t="shared" si="36"/>
        <v>5.856021584498405</v>
      </c>
      <c r="J60" s="25">
        <v>0.1543</v>
      </c>
      <c r="K60" s="76"/>
      <c r="L60" s="48">
        <f t="shared" si="37"/>
        <v>422.7608554763448</v>
      </c>
      <c r="M60" s="10"/>
      <c r="N60" s="10"/>
      <c r="O60" s="24">
        <v>143.4006</v>
      </c>
      <c r="P60" s="70">
        <f t="shared" si="32"/>
        <v>0.002985770800366453</v>
      </c>
      <c r="Q60" s="77"/>
      <c r="R60" s="77"/>
      <c r="S60" s="77"/>
      <c r="T60" s="77"/>
      <c r="U60" s="77"/>
      <c r="V60" s="16">
        <f t="shared" si="13"/>
        <v>0.6162419185392437</v>
      </c>
    </row>
    <row r="61" spans="1:22" ht="12.75">
      <c r="A61" s="72" t="s">
        <v>207</v>
      </c>
      <c r="B61" s="22" t="s">
        <v>208</v>
      </c>
      <c r="C61" s="22"/>
      <c r="D61" s="78"/>
      <c r="E61" s="23">
        <v>388</v>
      </c>
      <c r="F61" s="24">
        <v>68.1942</v>
      </c>
      <c r="G61" s="68">
        <f t="shared" si="29"/>
        <v>0.001923509999153809</v>
      </c>
      <c r="H61" s="49">
        <f t="shared" si="36"/>
        <v>5.689633429235918</v>
      </c>
      <c r="J61" s="25">
        <v>0.1557</v>
      </c>
      <c r="K61" s="79"/>
      <c r="L61" s="48">
        <f t="shared" si="37"/>
        <v>437.98458574181114</v>
      </c>
      <c r="M61" s="12"/>
      <c r="N61" s="12"/>
      <c r="O61" s="24">
        <v>148.3115</v>
      </c>
      <c r="P61" s="70">
        <f t="shared" si="32"/>
        <v>0.0030880215707503956</v>
      </c>
      <c r="Q61" s="1"/>
      <c r="R61" s="1"/>
      <c r="S61" s="1"/>
      <c r="T61" s="1"/>
      <c r="U61" s="1"/>
      <c r="V61" s="16">
        <f t="shared" si="13"/>
        <v>0.6228939646578933</v>
      </c>
    </row>
    <row r="62" spans="1:22" ht="12.75">
      <c r="A62" s="72" t="s">
        <v>209</v>
      </c>
      <c r="B62" s="22" t="s">
        <v>210</v>
      </c>
      <c r="C62" s="22"/>
      <c r="D62" s="73"/>
      <c r="E62" s="23">
        <v>629</v>
      </c>
      <c r="F62" s="24">
        <v>113.1229</v>
      </c>
      <c r="G62" s="68">
        <f t="shared" si="29"/>
        <v>0.0031907849829351537</v>
      </c>
      <c r="H62" s="49">
        <f t="shared" si="36"/>
        <v>5.56032421375336</v>
      </c>
      <c r="J62" s="25">
        <v>0.2078</v>
      </c>
      <c r="K62" s="74"/>
      <c r="L62" s="48">
        <f t="shared" si="37"/>
        <v>544.3835418671799</v>
      </c>
      <c r="M62" s="15"/>
      <c r="N62" s="13"/>
      <c r="O62" s="24">
        <v>270.1603</v>
      </c>
      <c r="P62" s="70">
        <f t="shared" si="32"/>
        <v>0.005625058299325394</v>
      </c>
      <c r="Q62" s="1"/>
      <c r="R62" s="1"/>
      <c r="S62" s="1"/>
      <c r="T62" s="1"/>
      <c r="U62" s="1"/>
      <c r="V62" s="16">
        <f t="shared" si="13"/>
        <v>0.5672447845238903</v>
      </c>
    </row>
    <row r="63" spans="1:22" ht="12.75">
      <c r="A63" s="72" t="s">
        <v>211</v>
      </c>
      <c r="B63" s="22" t="s">
        <v>212</v>
      </c>
      <c r="C63" s="22" t="s">
        <v>213</v>
      </c>
      <c r="D63" s="73"/>
      <c r="E63" s="23">
        <v>421</v>
      </c>
      <c r="F63" s="24">
        <v>73.2093</v>
      </c>
      <c r="G63" s="68">
        <f t="shared" si="29"/>
        <v>0.0020649677037204188</v>
      </c>
      <c r="H63" s="49">
        <f t="shared" si="36"/>
        <v>5.75063550669109</v>
      </c>
      <c r="J63" s="25">
        <v>0.1649</v>
      </c>
      <c r="K63" s="74"/>
      <c r="L63" s="48">
        <f t="shared" si="37"/>
        <v>443.96179502728927</v>
      </c>
      <c r="O63" s="24">
        <v>161.6677</v>
      </c>
      <c r="P63" s="70">
        <f t="shared" si="32"/>
        <v>0.003366113517115016</v>
      </c>
      <c r="V63" s="16">
        <f>G63/P63</f>
        <v>0.6134575358855496</v>
      </c>
    </row>
    <row r="64" spans="1:22" ht="12.75">
      <c r="A64" s="72" t="s">
        <v>214</v>
      </c>
      <c r="B64" s="22" t="s">
        <v>212</v>
      </c>
      <c r="C64" s="22"/>
      <c r="D64" s="73"/>
      <c r="E64" s="23">
        <v>773</v>
      </c>
      <c r="F64" s="24">
        <v>146.9316</v>
      </c>
      <c r="G64" s="68">
        <f t="shared" si="29"/>
        <v>0.0041444052689476206</v>
      </c>
      <c r="H64" s="49">
        <f t="shared" si="36"/>
        <v>5.260951354235576</v>
      </c>
      <c r="J64" s="25">
        <v>0.2592</v>
      </c>
      <c r="K64" s="74"/>
      <c r="L64" s="48">
        <f t="shared" si="37"/>
        <v>566.8657407407408</v>
      </c>
      <c r="O64" s="24">
        <v>352.0035</v>
      </c>
      <c r="P64" s="70">
        <f t="shared" si="32"/>
        <v>0.007329130923627883</v>
      </c>
      <c r="V64" s="16">
        <f>G64/P64</f>
        <v>0.56547021906605</v>
      </c>
    </row>
    <row r="65" spans="1:22" ht="12.75">
      <c r="A65" s="72" t="s">
        <v>215</v>
      </c>
      <c r="B65" s="22" t="s">
        <v>216</v>
      </c>
      <c r="C65" s="22"/>
      <c r="D65" s="73"/>
      <c r="E65" s="23">
        <v>448</v>
      </c>
      <c r="F65" s="24">
        <v>80.4306</v>
      </c>
      <c r="G65" s="68">
        <f t="shared" si="29"/>
        <v>0.0022686542746735115</v>
      </c>
      <c r="H65" s="49">
        <f t="shared" si="36"/>
        <v>5.5700193707370085</v>
      </c>
      <c r="J65" s="25">
        <v>0.1642</v>
      </c>
      <c r="K65" s="74"/>
      <c r="L65" s="48">
        <f t="shared" si="37"/>
        <v>489.8331303288672</v>
      </c>
      <c r="O65" s="24">
        <v>206.1229</v>
      </c>
      <c r="P65" s="70">
        <f t="shared" si="32"/>
        <v>0.004291723577912884</v>
      </c>
      <c r="V65" s="16">
        <f>G65/P65</f>
        <v>0.5286114619191725</v>
      </c>
    </row>
    <row r="66" spans="1:22" ht="12.75">
      <c r="A66" s="72" t="s">
        <v>217</v>
      </c>
      <c r="B66" s="22" t="s">
        <v>218</v>
      </c>
      <c r="C66" s="22"/>
      <c r="D66" s="73"/>
      <c r="E66" s="23">
        <v>620</v>
      </c>
      <c r="F66" s="24">
        <v>130.3311</v>
      </c>
      <c r="G66" s="68">
        <f t="shared" si="29"/>
        <v>0.003676165627732491</v>
      </c>
      <c r="H66" s="49">
        <f t="shared" si="36"/>
        <v>4.757114763859125</v>
      </c>
      <c r="J66" s="25">
        <v>0.2291</v>
      </c>
      <c r="K66" s="74"/>
      <c r="L66" s="48">
        <f t="shared" si="37"/>
        <v>568.8830205150589</v>
      </c>
      <c r="M66" s="13"/>
      <c r="N66" s="13"/>
      <c r="O66" s="24">
        <v>239.119</v>
      </c>
      <c r="P66" s="70">
        <f t="shared" si="32"/>
        <v>0.004978741567419006</v>
      </c>
      <c r="Q66" s="1"/>
      <c r="R66" s="1"/>
      <c r="S66" s="1"/>
      <c r="T66" s="1"/>
      <c r="U66" s="1"/>
      <c r="V66" s="16">
        <f>G66/P66</f>
        <v>0.7383724537520484</v>
      </c>
    </row>
    <row r="67" spans="1:22" ht="12.75">
      <c r="A67" s="72" t="s">
        <v>262</v>
      </c>
      <c r="E67" s="18">
        <f>AVERAGE(E56:E66)</f>
        <v>471</v>
      </c>
      <c r="F67" s="18">
        <f>AVERAGE(F56:F66)</f>
        <v>84.91363636363637</v>
      </c>
      <c r="G67" s="80">
        <f>AVERAGE(G56:G66)</f>
        <v>0.0023951044019867532</v>
      </c>
      <c r="H67" s="49">
        <f t="shared" si="36"/>
        <v>5.5468122691504735</v>
      </c>
      <c r="J67" s="21">
        <f>AVERAGE(J56:J66)</f>
        <v>0.17700909090909092</v>
      </c>
      <c r="K67" s="21"/>
      <c r="L67" s="48">
        <f t="shared" si="37"/>
        <v>479.7134199578861</v>
      </c>
      <c r="O67" s="18">
        <f>AVERAGE(O56:O66)</f>
        <v>190.30635454545455</v>
      </c>
      <c r="P67" s="80">
        <f>AVERAGE(P56:P66)</f>
        <v>0.003962404317178616</v>
      </c>
      <c r="V67">
        <f>AVERAGE(V56:V66)</f>
        <v>0.6073270835537975</v>
      </c>
    </row>
    <row r="68" spans="1:22" ht="12.75">
      <c r="A68" s="81" t="s">
        <v>151</v>
      </c>
      <c r="E68">
        <f>STDEV(E56:E66)</f>
        <v>137.6103193804883</v>
      </c>
      <c r="F68">
        <f>STDEV(F56:F66)</f>
        <v>30.425411383258975</v>
      </c>
      <c r="G68">
        <f>STDEV(G56:G66)</f>
        <v>0.0008581900370422536</v>
      </c>
      <c r="J68">
        <f>STDEV(J56:J66)</f>
        <v>0.037472668827972504</v>
      </c>
      <c r="O68">
        <f>STDEV(O56:O66)</f>
        <v>69.89034908870269</v>
      </c>
      <c r="P68">
        <f>STDEV(P56:P66)</f>
        <v>0.0014552000726389329</v>
      </c>
      <c r="V68">
        <f>STDEV(V56:V66)</f>
        <v>0.05209883491134643</v>
      </c>
    </row>
    <row r="74" spans="3:11" ht="14.25">
      <c r="C74" s="3" t="s">
        <v>234</v>
      </c>
      <c r="D74" s="37" t="s">
        <v>107</v>
      </c>
      <c r="E74" s="3" t="s">
        <v>239</v>
      </c>
      <c r="F74" s="3" t="s">
        <v>12</v>
      </c>
      <c r="H74" s="3" t="s">
        <v>126</v>
      </c>
      <c r="I74" s="3" t="s">
        <v>130</v>
      </c>
      <c r="J74" s="3" t="s">
        <v>131</v>
      </c>
      <c r="K74" s="3" t="s">
        <v>127</v>
      </c>
    </row>
    <row r="75" spans="3:12" ht="12.75">
      <c r="C75" s="3" t="s">
        <v>225</v>
      </c>
      <c r="D75" s="40" t="s">
        <v>225</v>
      </c>
      <c r="E75" s="3" t="s">
        <v>225</v>
      </c>
      <c r="F75" s="3" t="s">
        <v>225</v>
      </c>
      <c r="G75" s="10"/>
      <c r="H75" s="41" t="s">
        <v>225</v>
      </c>
      <c r="I75" s="41" t="s">
        <v>225</v>
      </c>
      <c r="J75" s="42" t="s">
        <v>225</v>
      </c>
      <c r="K75" s="41" t="s">
        <v>225</v>
      </c>
      <c r="L75" s="11"/>
    </row>
    <row r="76" spans="1:36" ht="12.75">
      <c r="A76" s="2" t="s">
        <v>13</v>
      </c>
      <c r="C76" s="46">
        <v>906</v>
      </c>
      <c r="D76" s="51">
        <v>245</v>
      </c>
      <c r="E76" s="2">
        <v>262</v>
      </c>
      <c r="F76" s="46" t="s">
        <v>115</v>
      </c>
      <c r="G76" s="82"/>
      <c r="H76" s="19">
        <f>AE4/1000</f>
        <v>494</v>
      </c>
      <c r="I76" s="35">
        <f>AJ4/1000</f>
        <v>0.0484</v>
      </c>
      <c r="J76" s="35">
        <f>W4/1000</f>
        <v>186</v>
      </c>
      <c r="K76" s="35">
        <f>AA4/1000</f>
        <v>25.8</v>
      </c>
      <c r="L76" s="19"/>
      <c r="M76" s="19"/>
      <c r="X76">
        <f>(AF4+720.03)/14.331</f>
        <v>84.7135580210732</v>
      </c>
      <c r="AJ76">
        <f>(AF4-46.189)/7.0726</f>
        <v>63.31631931680004</v>
      </c>
    </row>
    <row r="77" spans="1:36" ht="12.75">
      <c r="A77" s="59" t="s">
        <v>14</v>
      </c>
      <c r="C77" s="48">
        <v>1620</v>
      </c>
      <c r="D77" s="51">
        <v>303</v>
      </c>
      <c r="E77" s="61">
        <v>287</v>
      </c>
      <c r="F77" s="46">
        <v>4.41</v>
      </c>
      <c r="G77" s="43"/>
      <c r="H77" s="19">
        <f>AE5/1000</f>
        <v>1100</v>
      </c>
      <c r="I77" s="35">
        <f>AJ5/1000</f>
        <v>0.149</v>
      </c>
      <c r="J77" s="35">
        <f>W5/1000</f>
        <v>127</v>
      </c>
      <c r="K77" s="35">
        <f>AA5/1000</f>
        <v>11</v>
      </c>
      <c r="L77" s="36"/>
      <c r="M77" s="43"/>
      <c r="X77">
        <f aca="true" t="shared" si="38" ref="X77:X113">(AF5+720.03)/14.331</f>
        <v>126.9995115483916</v>
      </c>
      <c r="AJ77">
        <f aca="true" t="shared" si="39" ref="AJ77:AJ111">(AF5-46.189)/7.0726</f>
        <v>148.99909509939766</v>
      </c>
    </row>
    <row r="78" spans="1:36" ht="12.75">
      <c r="A78" s="2" t="s">
        <v>15</v>
      </c>
      <c r="C78" s="46">
        <v>131</v>
      </c>
      <c r="D78" s="51">
        <v>115</v>
      </c>
      <c r="E78" s="2">
        <v>65.8</v>
      </c>
      <c r="F78" s="62">
        <v>0.47</v>
      </c>
      <c r="H78" s="19">
        <f>AE6/1000</f>
        <v>70.6</v>
      </c>
      <c r="I78" s="35">
        <f>AJ6/1000</f>
        <v>0.0363</v>
      </c>
      <c r="J78" s="35">
        <f>W6/1000</f>
        <v>59</v>
      </c>
      <c r="K78" s="35">
        <f>AA6/1000</f>
        <v>8.38</v>
      </c>
      <c r="X78">
        <f t="shared" si="38"/>
        <v>55.169213592910474</v>
      </c>
      <c r="AJ78">
        <f t="shared" si="39"/>
        <v>3.451488844272261</v>
      </c>
    </row>
    <row r="79" spans="1:36" ht="12.75">
      <c r="A79" s="63" t="s">
        <v>16</v>
      </c>
      <c r="C79" s="48">
        <v>64.8</v>
      </c>
      <c r="D79" s="51">
        <v>165</v>
      </c>
      <c r="E79" s="2">
        <v>139</v>
      </c>
      <c r="F79" s="62">
        <v>0.62</v>
      </c>
      <c r="H79" s="19">
        <f>AE7/1000</f>
        <v>91.1</v>
      </c>
      <c r="I79" s="35">
        <f>AJ7/1000</f>
        <v>0.00635</v>
      </c>
      <c r="J79" s="35">
        <f>W7/1000</f>
        <v>56.6</v>
      </c>
      <c r="K79" s="35">
        <f>AA7/1000</f>
        <v>11.2</v>
      </c>
      <c r="X79">
        <f t="shared" si="38"/>
        <v>56.59967901751448</v>
      </c>
      <c r="AJ79">
        <f t="shared" si="39"/>
        <v>6.349998586092807</v>
      </c>
    </row>
    <row r="80" spans="1:36" ht="12.75">
      <c r="A80" s="72" t="s">
        <v>262</v>
      </c>
      <c r="C80" s="18">
        <v>84.9</v>
      </c>
      <c r="D80" s="51"/>
      <c r="E80" s="2">
        <v>190.3</v>
      </c>
      <c r="F80" s="62"/>
      <c r="H80" s="19"/>
      <c r="I80" s="35"/>
      <c r="J80" s="35"/>
      <c r="K80" s="35"/>
      <c r="X80">
        <f t="shared" si="38"/>
        <v>83.03886679226851</v>
      </c>
      <c r="AJ80">
        <f t="shared" si="39"/>
        <v>59.9229420580833</v>
      </c>
    </row>
    <row r="81" spans="1:36" ht="12.75">
      <c r="A81" s="29" t="s">
        <v>261</v>
      </c>
      <c r="C81" s="48">
        <v>183.5</v>
      </c>
      <c r="D81" s="51"/>
      <c r="E81" s="2">
        <v>369.9</v>
      </c>
      <c r="F81" s="62"/>
      <c r="H81" s="19"/>
      <c r="I81" s="35"/>
      <c r="J81" s="35"/>
      <c r="K81" s="35"/>
      <c r="X81">
        <f t="shared" si="38"/>
        <v>81.782848370665</v>
      </c>
      <c r="AJ81">
        <f t="shared" si="39"/>
        <v>57.37790911404575</v>
      </c>
    </row>
    <row r="82" spans="1:36" ht="12.75">
      <c r="A82" s="59" t="s">
        <v>17</v>
      </c>
      <c r="C82" s="46">
        <v>554</v>
      </c>
      <c r="D82" s="51">
        <v>510</v>
      </c>
      <c r="E82" s="2">
        <v>228</v>
      </c>
      <c r="F82" s="46">
        <v>1.09</v>
      </c>
      <c r="H82" s="19">
        <f aca="true" t="shared" si="40" ref="H82:H113">AE8/1000</f>
        <v>470</v>
      </c>
      <c r="I82" s="35">
        <f aca="true" t="shared" si="41" ref="I82:I113">AJ8/1000</f>
        <v>0.0531</v>
      </c>
      <c r="J82" s="35">
        <f aca="true" t="shared" si="42" ref="J82:J113">W8/1000</f>
        <v>162</v>
      </c>
      <c r="K82" s="35">
        <f aca="true" t="shared" si="43" ref="K82:K113">AA8/1000</f>
        <v>21</v>
      </c>
      <c r="X82">
        <f t="shared" si="38"/>
        <v>54.05973065382737</v>
      </c>
      <c r="AJ82">
        <f t="shared" si="39"/>
        <v>1.2033764103724234</v>
      </c>
    </row>
    <row r="83" spans="1:36" ht="12.75">
      <c r="A83" s="59" t="s">
        <v>18</v>
      </c>
      <c r="C83" s="46">
        <v>578</v>
      </c>
      <c r="D83" s="51">
        <v>465</v>
      </c>
      <c r="E83" s="2">
        <v>236</v>
      </c>
      <c r="F83" s="46">
        <v>1.84</v>
      </c>
      <c r="H83" s="19">
        <f t="shared" si="40"/>
        <v>452</v>
      </c>
      <c r="I83" s="35">
        <f t="shared" si="41"/>
        <v>0.0576</v>
      </c>
      <c r="J83" s="35">
        <f t="shared" si="42"/>
        <v>168</v>
      </c>
      <c r="K83" s="35">
        <f t="shared" si="43"/>
        <v>24.1</v>
      </c>
      <c r="X83">
        <f t="shared" si="38"/>
        <v>53.95506245202708</v>
      </c>
      <c r="AJ83">
        <f t="shared" si="39"/>
        <v>0.9912903317026274</v>
      </c>
    </row>
    <row r="84" spans="1:36" ht="12.75">
      <c r="A84" s="2" t="s">
        <v>19</v>
      </c>
      <c r="C84" s="46">
        <v>63.4</v>
      </c>
      <c r="D84" s="51">
        <v>170</v>
      </c>
      <c r="E84" s="2">
        <v>92.8</v>
      </c>
      <c r="F84" s="46">
        <v>0.39</v>
      </c>
      <c r="H84" s="19">
        <f t="shared" si="40"/>
        <v>54.7</v>
      </c>
      <c r="I84" s="35">
        <f t="shared" si="41"/>
        <v>0.004690000000000001</v>
      </c>
      <c r="J84" s="35">
        <f t="shared" si="42"/>
        <v>73.8</v>
      </c>
      <c r="K84" s="35">
        <f t="shared" si="43"/>
        <v>10.4</v>
      </c>
      <c r="X84">
        <f t="shared" si="38"/>
        <v>71.87425860023725</v>
      </c>
      <c r="AJ84">
        <f t="shared" si="39"/>
        <v>37.30042699997172</v>
      </c>
    </row>
    <row r="85" spans="1:36" ht="12.75">
      <c r="A85" s="2" t="s">
        <v>20</v>
      </c>
      <c r="C85" s="46">
        <v>52.8</v>
      </c>
      <c r="D85" s="51">
        <v>158</v>
      </c>
      <c r="E85" s="53">
        <v>68.8</v>
      </c>
      <c r="F85" s="46">
        <v>0.49</v>
      </c>
      <c r="H85" s="19">
        <f t="shared" si="40"/>
        <v>53.2</v>
      </c>
      <c r="I85" s="35">
        <f t="shared" si="41"/>
        <v>0.00537</v>
      </c>
      <c r="J85" s="35">
        <f t="shared" si="42"/>
        <v>55.1</v>
      </c>
      <c r="K85" s="35">
        <f t="shared" si="43"/>
        <v>8.81</v>
      </c>
      <c r="X85">
        <f t="shared" si="38"/>
        <v>52.97815923522434</v>
      </c>
      <c r="AJ85">
        <f t="shared" si="39"/>
        <v>-0.9881797358821363</v>
      </c>
    </row>
    <row r="86" spans="1:36" ht="12.75">
      <c r="A86" s="2" t="s">
        <v>21</v>
      </c>
      <c r="C86" s="46">
        <v>263</v>
      </c>
      <c r="D86" s="51">
        <v>405</v>
      </c>
      <c r="E86" s="61">
        <v>806</v>
      </c>
      <c r="F86" s="46">
        <v>0.36</v>
      </c>
      <c r="H86" s="19">
        <f t="shared" si="40"/>
        <v>310</v>
      </c>
      <c r="I86" s="35">
        <f t="shared" si="41"/>
        <v>0.00907</v>
      </c>
      <c r="J86" s="35">
        <f t="shared" si="42"/>
        <v>270</v>
      </c>
      <c r="K86" s="35">
        <f t="shared" si="43"/>
        <v>32.2</v>
      </c>
      <c r="X86">
        <f t="shared" si="38"/>
        <v>54.220221896587816</v>
      </c>
      <c r="AJ86">
        <f t="shared" si="39"/>
        <v>1.5285750643327771</v>
      </c>
    </row>
    <row r="87" spans="1:36" ht="12.75">
      <c r="A87" s="2" t="s">
        <v>22</v>
      </c>
      <c r="C87" s="46">
        <v>38.1</v>
      </c>
      <c r="D87" s="51">
        <v>145</v>
      </c>
      <c r="E87" s="53">
        <v>47.5</v>
      </c>
      <c r="F87" s="46">
        <v>0.39</v>
      </c>
      <c r="H87" s="19">
        <f t="shared" si="40"/>
        <v>39.2</v>
      </c>
      <c r="I87" s="35">
        <f t="shared" si="41"/>
        <v>0.00261</v>
      </c>
      <c r="J87" s="35">
        <f t="shared" si="42"/>
        <v>51.4</v>
      </c>
      <c r="K87" s="35">
        <f t="shared" si="43"/>
        <v>6.52</v>
      </c>
      <c r="X87">
        <f t="shared" si="38"/>
        <v>54.95987718930989</v>
      </c>
      <c r="AJ87">
        <f t="shared" si="39"/>
        <v>3.027316686932669</v>
      </c>
    </row>
    <row r="88" spans="1:36" ht="12.75">
      <c r="A88" s="2" t="s">
        <v>23</v>
      </c>
      <c r="C88" s="46">
        <v>68.9</v>
      </c>
      <c r="D88" s="51">
        <v>183</v>
      </c>
      <c r="E88" s="61">
        <v>120</v>
      </c>
      <c r="F88" s="46">
        <v>0.34</v>
      </c>
      <c r="H88" s="19">
        <f t="shared" si="40"/>
        <v>57</v>
      </c>
      <c r="I88" s="35">
        <f t="shared" si="41"/>
        <v>0.00352</v>
      </c>
      <c r="J88" s="35">
        <f t="shared" si="42"/>
        <v>92.9</v>
      </c>
      <c r="K88" s="35">
        <f t="shared" si="43"/>
        <v>12.1</v>
      </c>
      <c r="X88">
        <f t="shared" si="38"/>
        <v>54.555160142348754</v>
      </c>
      <c r="AJ88">
        <f t="shared" si="39"/>
        <v>2.207250516076124</v>
      </c>
    </row>
    <row r="89" spans="1:36" ht="12.75">
      <c r="A89" s="2" t="s">
        <v>24</v>
      </c>
      <c r="C89" s="46">
        <v>76.4</v>
      </c>
      <c r="D89" s="51">
        <v>195</v>
      </c>
      <c r="E89" s="61">
        <v>161</v>
      </c>
      <c r="F89" s="46">
        <v>0.36</v>
      </c>
      <c r="H89" s="19">
        <f t="shared" si="40"/>
        <v>67.6</v>
      </c>
      <c r="I89" s="35">
        <f t="shared" si="41"/>
        <v>0.00419</v>
      </c>
      <c r="J89" s="35">
        <f t="shared" si="42"/>
        <v>102</v>
      </c>
      <c r="K89" s="35">
        <f t="shared" si="43"/>
        <v>12.4</v>
      </c>
      <c r="X89">
        <f t="shared" si="38"/>
        <v>53.66199148698625</v>
      </c>
      <c r="AJ89">
        <f t="shared" si="39"/>
        <v>0.39744931142719786</v>
      </c>
    </row>
    <row r="90" spans="1:36" ht="12.75">
      <c r="A90" s="2" t="s">
        <v>25</v>
      </c>
      <c r="C90" s="65">
        <v>50</v>
      </c>
      <c r="D90" s="51">
        <v>170</v>
      </c>
      <c r="E90" s="2">
        <v>60.7</v>
      </c>
      <c r="F90" s="46">
        <v>0.54</v>
      </c>
      <c r="H90" s="19">
        <f t="shared" si="40"/>
        <v>61.8</v>
      </c>
      <c r="I90" s="35">
        <f t="shared" si="41"/>
        <v>0.00466</v>
      </c>
      <c r="J90" s="35">
        <f t="shared" si="42"/>
        <v>54.5</v>
      </c>
      <c r="K90" s="35">
        <f t="shared" si="43"/>
        <v>8.22</v>
      </c>
      <c r="X90">
        <f t="shared" si="38"/>
        <v>53.975996092387135</v>
      </c>
      <c r="AJ90">
        <f t="shared" si="39"/>
        <v>1.0337075474365862</v>
      </c>
    </row>
    <row r="91" spans="1:36" ht="12.75">
      <c r="A91" s="2" t="s">
        <v>26</v>
      </c>
      <c r="C91" s="46">
        <v>89.9</v>
      </c>
      <c r="D91" s="51">
        <v>135</v>
      </c>
      <c r="E91" s="2">
        <v>69.7</v>
      </c>
      <c r="F91" s="46">
        <v>0.38</v>
      </c>
      <c r="H91" s="19">
        <f t="shared" si="40"/>
        <v>49</v>
      </c>
      <c r="I91" s="35">
        <f t="shared" si="41"/>
        <v>0.0048</v>
      </c>
      <c r="J91" s="35">
        <f t="shared" si="42"/>
        <v>69.3</v>
      </c>
      <c r="K91" s="35">
        <f t="shared" si="43"/>
        <v>7.54</v>
      </c>
      <c r="X91">
        <f t="shared" si="38"/>
        <v>57.01137394459563</v>
      </c>
      <c r="AJ91">
        <f t="shared" si="39"/>
        <v>7.1842038288606735</v>
      </c>
    </row>
    <row r="92" spans="1:36" ht="12.75">
      <c r="A92" s="2" t="s">
        <v>27</v>
      </c>
      <c r="C92" s="46">
        <v>52.3</v>
      </c>
      <c r="D92" s="51">
        <v>155</v>
      </c>
      <c r="E92" s="2">
        <v>55.2</v>
      </c>
      <c r="F92" s="62">
        <v>0.5</v>
      </c>
      <c r="H92" s="19">
        <f t="shared" si="40"/>
        <v>53.5</v>
      </c>
      <c r="I92" s="35">
        <f t="shared" si="41"/>
        <v>0.00646</v>
      </c>
      <c r="J92" s="35">
        <f t="shared" si="42"/>
        <v>55.8</v>
      </c>
      <c r="K92" s="35">
        <f t="shared" si="43"/>
        <v>8.48</v>
      </c>
      <c r="X92">
        <f t="shared" si="38"/>
        <v>71.1066917870351</v>
      </c>
      <c r="AJ92">
        <f t="shared" si="39"/>
        <v>35.74512908972655</v>
      </c>
    </row>
    <row r="93" spans="1:36" ht="12.75">
      <c r="A93" s="2" t="s">
        <v>28</v>
      </c>
      <c r="C93" s="46">
        <v>114</v>
      </c>
      <c r="D93" s="51">
        <v>175</v>
      </c>
      <c r="E93" s="2">
        <v>157</v>
      </c>
      <c r="F93" s="46">
        <v>0.69</v>
      </c>
      <c r="H93" s="19">
        <f t="shared" si="40"/>
        <v>97</v>
      </c>
      <c r="I93" s="35">
        <f t="shared" si="41"/>
        <v>0.008</v>
      </c>
      <c r="J93" s="35">
        <f t="shared" si="42"/>
        <v>80.1</v>
      </c>
      <c r="K93" s="35">
        <f t="shared" si="43"/>
        <v>16.6</v>
      </c>
      <c r="X93">
        <f t="shared" si="38"/>
        <v>71.80447979903705</v>
      </c>
      <c r="AJ93">
        <f t="shared" si="39"/>
        <v>37.15903628085852</v>
      </c>
    </row>
    <row r="94" spans="1:36" ht="12.75">
      <c r="A94" s="59" t="s">
        <v>29</v>
      </c>
      <c r="C94" s="46">
        <v>362</v>
      </c>
      <c r="D94" s="51">
        <v>528</v>
      </c>
      <c r="E94" s="2">
        <v>185</v>
      </c>
      <c r="F94" s="62">
        <v>0.58</v>
      </c>
      <c r="H94" s="19">
        <f t="shared" si="40"/>
        <v>299</v>
      </c>
      <c r="I94" s="35">
        <f t="shared" si="41"/>
        <v>0.0375</v>
      </c>
      <c r="J94" s="35">
        <f t="shared" si="42"/>
        <v>150</v>
      </c>
      <c r="K94" s="35">
        <f t="shared" si="43"/>
        <v>18.2</v>
      </c>
      <c r="X94">
        <f t="shared" si="38"/>
        <v>73.75828623264252</v>
      </c>
      <c r="AJ94">
        <f t="shared" si="39"/>
        <v>41.11797641602805</v>
      </c>
    </row>
    <row r="95" spans="1:36" ht="12.75">
      <c r="A95" s="59" t="s">
        <v>30</v>
      </c>
      <c r="C95" s="46">
        <v>351</v>
      </c>
      <c r="D95" s="51">
        <v>508</v>
      </c>
      <c r="E95" s="2">
        <v>190</v>
      </c>
      <c r="F95" s="62">
        <v>1.45</v>
      </c>
      <c r="H95" s="19">
        <f t="shared" si="40"/>
        <v>309</v>
      </c>
      <c r="I95" s="35">
        <f t="shared" si="41"/>
        <v>0.0427</v>
      </c>
      <c r="J95" s="35">
        <f t="shared" si="42"/>
        <v>139</v>
      </c>
      <c r="K95" s="35">
        <f t="shared" si="43"/>
        <v>17.5</v>
      </c>
      <c r="X95">
        <f t="shared" si="38"/>
        <v>55.74837764287209</v>
      </c>
      <c r="AJ95">
        <f t="shared" si="39"/>
        <v>4.625031812911801</v>
      </c>
    </row>
    <row r="96" spans="1:36" ht="12.75">
      <c r="A96" s="59" t="s">
        <v>31</v>
      </c>
      <c r="C96" s="46">
        <v>360</v>
      </c>
      <c r="D96" s="51">
        <v>335</v>
      </c>
      <c r="E96" s="46">
        <v>169</v>
      </c>
      <c r="F96" s="62">
        <v>1.39</v>
      </c>
      <c r="H96" s="19">
        <f t="shared" si="40"/>
        <v>337</v>
      </c>
      <c r="I96" s="35">
        <f t="shared" si="41"/>
        <v>0.0209</v>
      </c>
      <c r="J96" s="35">
        <f t="shared" si="42"/>
        <v>62.4</v>
      </c>
      <c r="K96" s="35">
        <f t="shared" si="43"/>
        <v>11.4</v>
      </c>
      <c r="X96">
        <f t="shared" si="38"/>
        <v>54.52724862186867</v>
      </c>
      <c r="AJ96">
        <f t="shared" si="39"/>
        <v>2.1506942284308455</v>
      </c>
    </row>
    <row r="97" spans="1:36" ht="12.75">
      <c r="A97" s="2" t="s">
        <v>32</v>
      </c>
      <c r="C97" s="46">
        <v>58.7</v>
      </c>
      <c r="D97" s="51">
        <v>160</v>
      </c>
      <c r="E97" s="46">
        <v>65.2</v>
      </c>
      <c r="F97" s="46">
        <v>0.85</v>
      </c>
      <c r="H97" s="19">
        <f t="shared" si="40"/>
        <v>78.9</v>
      </c>
      <c r="I97" s="35">
        <f t="shared" si="41"/>
        <v>0.00747</v>
      </c>
      <c r="J97" s="35">
        <f t="shared" si="42"/>
        <v>36.3</v>
      </c>
      <c r="K97" s="35">
        <f t="shared" si="43"/>
        <v>6.6</v>
      </c>
      <c r="X97">
        <f t="shared" si="38"/>
        <v>54.876142627869655</v>
      </c>
      <c r="AJ97">
        <f t="shared" si="39"/>
        <v>2.8576478239968335</v>
      </c>
    </row>
    <row r="98" spans="1:36" ht="12.75">
      <c r="A98" s="2" t="s">
        <v>46</v>
      </c>
      <c r="C98" s="46">
        <v>104</v>
      </c>
      <c r="D98" s="51">
        <v>145</v>
      </c>
      <c r="E98" s="2">
        <v>96.8</v>
      </c>
      <c r="F98" s="62">
        <v>0.6</v>
      </c>
      <c r="H98" s="19">
        <f t="shared" si="40"/>
        <v>61.4</v>
      </c>
      <c r="I98" s="35">
        <f t="shared" si="41"/>
        <v>0.00562</v>
      </c>
      <c r="J98" s="35">
        <f t="shared" si="42"/>
        <v>88.4</v>
      </c>
      <c r="K98" s="35">
        <f t="shared" si="43"/>
        <v>13.7</v>
      </c>
      <c r="X98">
        <f t="shared" si="38"/>
        <v>56.33451957295373</v>
      </c>
      <c r="AJ98">
        <f t="shared" si="39"/>
        <v>5.812713853462658</v>
      </c>
    </row>
    <row r="99" spans="1:36" ht="12.75">
      <c r="A99" s="2" t="s">
        <v>48</v>
      </c>
      <c r="C99" s="46">
        <v>158</v>
      </c>
      <c r="D99" s="51">
        <v>240</v>
      </c>
      <c r="E99" s="2">
        <v>212</v>
      </c>
      <c r="F99" s="46">
        <v>0.25</v>
      </c>
      <c r="H99" s="19">
        <f t="shared" si="40"/>
        <v>66.4</v>
      </c>
      <c r="I99" s="35">
        <f t="shared" si="41"/>
        <v>0.009710000000000002</v>
      </c>
      <c r="J99" s="35">
        <f t="shared" si="42"/>
        <v>159</v>
      </c>
      <c r="K99" s="35">
        <f t="shared" si="43"/>
        <v>26.7</v>
      </c>
      <c r="X99">
        <f t="shared" si="38"/>
        <v>60.98876561300677</v>
      </c>
      <c r="AJ99">
        <f t="shared" si="39"/>
        <v>15.243474818312926</v>
      </c>
    </row>
    <row r="100" spans="1:36" ht="12.75">
      <c r="A100" s="2" t="s">
        <v>47</v>
      </c>
      <c r="C100" s="46">
        <v>184</v>
      </c>
      <c r="D100" s="51">
        <v>170</v>
      </c>
      <c r="E100" s="2">
        <v>228</v>
      </c>
      <c r="F100" s="46">
        <v>0.54</v>
      </c>
      <c r="H100" s="19">
        <f t="shared" si="40"/>
        <v>87.3</v>
      </c>
      <c r="I100" s="35">
        <f t="shared" si="41"/>
        <v>0.0101</v>
      </c>
      <c r="J100" s="35">
        <f t="shared" si="42"/>
        <v>128</v>
      </c>
      <c r="K100" s="35">
        <f t="shared" si="43"/>
        <v>28.5</v>
      </c>
      <c r="X100">
        <f t="shared" si="38"/>
        <v>52.678110390063495</v>
      </c>
      <c r="AJ100">
        <f t="shared" si="39"/>
        <v>-1.5961598280688856</v>
      </c>
    </row>
    <row r="101" spans="1:36" ht="12.75">
      <c r="A101" s="2" t="s">
        <v>49</v>
      </c>
      <c r="C101" s="46">
        <v>209</v>
      </c>
      <c r="D101" s="51">
        <v>200</v>
      </c>
      <c r="E101" s="2">
        <v>172</v>
      </c>
      <c r="F101" s="46">
        <v>0.65</v>
      </c>
      <c r="H101" s="19">
        <f t="shared" si="40"/>
        <v>154</v>
      </c>
      <c r="I101" s="35">
        <f t="shared" si="41"/>
        <v>0.0069500000000000004</v>
      </c>
      <c r="J101" s="35">
        <f t="shared" si="42"/>
        <v>93.2</v>
      </c>
      <c r="K101" s="35">
        <f t="shared" si="43"/>
        <v>23.3</v>
      </c>
      <c r="X101">
        <f t="shared" si="38"/>
        <v>54.4644477007885</v>
      </c>
      <c r="AJ101">
        <f t="shared" si="39"/>
        <v>2.023442581228968</v>
      </c>
    </row>
    <row r="102" spans="1:36" ht="12.75">
      <c r="A102" s="59" t="s">
        <v>50</v>
      </c>
      <c r="C102" s="46">
        <v>13.9</v>
      </c>
      <c r="D102" s="51">
        <v>150</v>
      </c>
      <c r="E102" s="2">
        <v>103</v>
      </c>
      <c r="F102" s="46">
        <v>0.61</v>
      </c>
      <c r="H102" s="19">
        <f t="shared" si="40"/>
        <v>34.9</v>
      </c>
      <c r="I102" s="35">
        <f t="shared" si="41"/>
        <v>0.0027</v>
      </c>
      <c r="J102" s="35">
        <f t="shared" si="42"/>
        <v>59.4</v>
      </c>
      <c r="K102" s="35">
        <f t="shared" si="43"/>
        <v>15.6</v>
      </c>
      <c r="X102">
        <f t="shared" si="38"/>
        <v>54.86916474774963</v>
      </c>
      <c r="AJ102">
        <f t="shared" si="39"/>
        <v>2.8435087520855125</v>
      </c>
    </row>
    <row r="103" spans="1:36" ht="12.75">
      <c r="A103" s="2" t="s">
        <v>51</v>
      </c>
      <c r="C103" s="65">
        <v>93</v>
      </c>
      <c r="D103" s="51">
        <v>160</v>
      </c>
      <c r="E103" s="48">
        <v>111</v>
      </c>
      <c r="F103" s="46">
        <v>1.15</v>
      </c>
      <c r="H103" s="19">
        <f t="shared" si="40"/>
        <v>60.5</v>
      </c>
      <c r="I103" s="35">
        <f t="shared" si="41"/>
        <v>0.0229</v>
      </c>
      <c r="J103" s="35">
        <f t="shared" si="42"/>
        <v>82.3</v>
      </c>
      <c r="K103" s="35">
        <f t="shared" si="43"/>
        <v>16.3</v>
      </c>
      <c r="X103">
        <f t="shared" si="38"/>
        <v>55.085479031470236</v>
      </c>
      <c r="AJ103">
        <f t="shared" si="39"/>
        <v>3.2818199813364255</v>
      </c>
    </row>
    <row r="104" spans="1:36" ht="12.75">
      <c r="A104" s="2" t="s">
        <v>52</v>
      </c>
      <c r="C104" s="46">
        <v>55.4</v>
      </c>
      <c r="D104" s="51">
        <v>175</v>
      </c>
      <c r="E104" s="53">
        <v>65</v>
      </c>
      <c r="F104" s="62">
        <v>2</v>
      </c>
      <c r="H104" s="19">
        <f t="shared" si="40"/>
        <v>66.3</v>
      </c>
      <c r="I104" s="35">
        <f t="shared" si="41"/>
        <v>0.0156</v>
      </c>
      <c r="J104" s="35">
        <f t="shared" si="42"/>
        <v>52.8</v>
      </c>
      <c r="K104" s="35">
        <f t="shared" si="43"/>
        <v>11</v>
      </c>
      <c r="X104">
        <f t="shared" si="38"/>
        <v>60.29097760100481</v>
      </c>
      <c r="AJ104">
        <f t="shared" si="39"/>
        <v>13.829567627180952</v>
      </c>
    </row>
    <row r="105" spans="1:36" ht="12.75">
      <c r="A105" s="2" t="s">
        <v>53</v>
      </c>
      <c r="C105" s="46">
        <v>44.1</v>
      </c>
      <c r="D105" s="51">
        <v>175</v>
      </c>
      <c r="E105" s="2">
        <v>55.9</v>
      </c>
      <c r="F105" s="46">
        <v>1.99</v>
      </c>
      <c r="H105" s="19">
        <f t="shared" si="40"/>
        <v>69.4</v>
      </c>
      <c r="I105" s="35">
        <f t="shared" si="41"/>
        <v>0.0152</v>
      </c>
      <c r="J105" s="35">
        <f t="shared" si="42"/>
        <v>31.5</v>
      </c>
      <c r="K105" s="35">
        <f t="shared" si="43"/>
        <v>7.29</v>
      </c>
      <c r="X105">
        <f t="shared" si="38"/>
        <v>54.5342265019887</v>
      </c>
      <c r="AJ105">
        <f t="shared" si="39"/>
        <v>2.1648333003421656</v>
      </c>
    </row>
    <row r="106" spans="1:36" ht="12.75">
      <c r="A106" s="59" t="s">
        <v>54</v>
      </c>
      <c r="C106" s="46">
        <v>70.4</v>
      </c>
      <c r="D106" s="51">
        <v>255</v>
      </c>
      <c r="E106" s="46">
        <v>97.1</v>
      </c>
      <c r="F106" s="46">
        <v>2.39</v>
      </c>
      <c r="H106" s="19">
        <f t="shared" si="40"/>
        <v>144</v>
      </c>
      <c r="I106" s="35">
        <f t="shared" si="41"/>
        <v>0.016399999999999998</v>
      </c>
      <c r="J106" s="35">
        <f t="shared" si="42"/>
        <v>26.3</v>
      </c>
      <c r="K106" s="35">
        <f t="shared" si="43"/>
        <v>5.58</v>
      </c>
      <c r="X106">
        <f t="shared" si="38"/>
        <v>75.78187146744818</v>
      </c>
      <c r="AJ106">
        <f t="shared" si="39"/>
        <v>45.218307270310774</v>
      </c>
    </row>
    <row r="107" spans="1:36" ht="12.75">
      <c r="A107" s="2" t="s">
        <v>55</v>
      </c>
      <c r="C107" s="46">
        <v>46.3</v>
      </c>
      <c r="D107" s="51">
        <v>178</v>
      </c>
      <c r="E107" s="46">
        <v>60.4</v>
      </c>
      <c r="F107" s="46">
        <v>2.14</v>
      </c>
      <c r="H107" s="19">
        <f t="shared" si="40"/>
        <v>61.5</v>
      </c>
      <c r="I107" s="35">
        <f t="shared" si="41"/>
        <v>0.019100000000000002</v>
      </c>
      <c r="J107" s="35">
        <f t="shared" si="42"/>
        <v>47.1</v>
      </c>
      <c r="K107" s="35">
        <f t="shared" si="43"/>
        <v>7.43</v>
      </c>
      <c r="X107">
        <f t="shared" si="38"/>
        <v>68.45509734142767</v>
      </c>
      <c r="AJ107">
        <f t="shared" si="39"/>
        <v>30.372281763425047</v>
      </c>
    </row>
    <row r="108" spans="1:36" ht="12.75">
      <c r="A108" s="2" t="s">
        <v>56</v>
      </c>
      <c r="C108" s="48">
        <v>485</v>
      </c>
      <c r="D108" s="51">
        <v>335</v>
      </c>
      <c r="E108" s="46">
        <v>267</v>
      </c>
      <c r="F108" s="46">
        <v>0.82</v>
      </c>
      <c r="H108" s="19">
        <f t="shared" si="40"/>
        <v>366</v>
      </c>
      <c r="I108" s="35">
        <f t="shared" si="41"/>
        <v>0.032</v>
      </c>
      <c r="J108" s="35">
        <f t="shared" si="42"/>
        <v>114</v>
      </c>
      <c r="K108" s="35">
        <f t="shared" si="43"/>
        <v>23.5</v>
      </c>
      <c r="X108">
        <f t="shared" si="38"/>
        <v>70.75779778103413</v>
      </c>
      <c r="AJ108">
        <f t="shared" si="39"/>
        <v>35.03817549416056</v>
      </c>
    </row>
    <row r="109" spans="1:36" ht="12.75">
      <c r="A109" s="2" t="s">
        <v>57</v>
      </c>
      <c r="C109" s="46">
        <v>512</v>
      </c>
      <c r="D109" s="48">
        <v>193</v>
      </c>
      <c r="E109" s="2">
        <v>239</v>
      </c>
      <c r="F109" s="62">
        <v>0.5</v>
      </c>
      <c r="H109" s="19">
        <f t="shared" si="40"/>
        <v>261</v>
      </c>
      <c r="I109" s="35">
        <f t="shared" si="41"/>
        <v>0.049</v>
      </c>
      <c r="J109" s="35">
        <f t="shared" si="42"/>
        <v>147</v>
      </c>
      <c r="K109" s="35">
        <f t="shared" si="43"/>
        <v>43.1</v>
      </c>
      <c r="X109">
        <f t="shared" si="38"/>
        <v>69.85067336543158</v>
      </c>
      <c r="AJ109">
        <f t="shared" si="39"/>
        <v>33.200096145688995</v>
      </c>
    </row>
    <row r="110" spans="1:36" ht="12.75">
      <c r="A110" s="2" t="s">
        <v>58</v>
      </c>
      <c r="C110" s="46">
        <v>560</v>
      </c>
      <c r="D110" s="48">
        <v>175</v>
      </c>
      <c r="E110" s="2">
        <v>242</v>
      </c>
      <c r="F110" s="46">
        <v>0.48</v>
      </c>
      <c r="H110" s="19">
        <f t="shared" si="40"/>
        <v>294</v>
      </c>
      <c r="I110" s="35">
        <f t="shared" si="41"/>
        <v>0.041</v>
      </c>
      <c r="J110" s="35">
        <f t="shared" si="42"/>
        <v>129</v>
      </c>
      <c r="K110" s="35">
        <f t="shared" si="43"/>
        <v>42.2</v>
      </c>
      <c r="X110">
        <f t="shared" si="38"/>
        <v>59.38385318540227</v>
      </c>
      <c r="AJ110">
        <f t="shared" si="39"/>
        <v>11.991488278709387</v>
      </c>
    </row>
    <row r="111" spans="1:36" ht="12.75">
      <c r="A111" s="2" t="s">
        <v>59</v>
      </c>
      <c r="C111" s="46">
        <v>319</v>
      </c>
      <c r="D111" s="48">
        <v>185</v>
      </c>
      <c r="E111" s="2">
        <v>158</v>
      </c>
      <c r="F111" s="46">
        <v>0.58</v>
      </c>
      <c r="H111" s="19">
        <f t="shared" si="40"/>
        <v>281</v>
      </c>
      <c r="I111" s="35">
        <f t="shared" si="41"/>
        <v>0.0101</v>
      </c>
      <c r="J111" s="35">
        <f t="shared" si="42"/>
        <v>63.3</v>
      </c>
      <c r="K111" s="35">
        <f t="shared" si="43"/>
        <v>7.48</v>
      </c>
      <c r="X111">
        <f t="shared" si="38"/>
        <v>61.61677482380853</v>
      </c>
      <c r="AJ111">
        <f t="shared" si="39"/>
        <v>16.5159912903317</v>
      </c>
    </row>
    <row r="112" spans="1:24" ht="12.75">
      <c r="A112" s="59" t="s">
        <v>60</v>
      </c>
      <c r="C112" s="46">
        <v>72.7</v>
      </c>
      <c r="D112" s="48">
        <v>128</v>
      </c>
      <c r="E112" s="2">
        <v>136</v>
      </c>
      <c r="F112" s="62">
        <v>0.6</v>
      </c>
      <c r="H112" s="19">
        <f t="shared" si="40"/>
        <v>131</v>
      </c>
      <c r="I112" s="35">
        <f t="shared" si="41"/>
        <v>0.0038</v>
      </c>
      <c r="J112" s="35">
        <f t="shared" si="42"/>
        <v>25.8</v>
      </c>
      <c r="K112" s="35">
        <f t="shared" si="43"/>
        <v>0.756</v>
      </c>
      <c r="X112">
        <f t="shared" si="38"/>
        <v>50.24283022817668</v>
      </c>
    </row>
    <row r="113" spans="1:24" ht="12.75">
      <c r="A113" s="59" t="s">
        <v>61</v>
      </c>
      <c r="C113" s="46">
        <v>160</v>
      </c>
      <c r="D113" s="48">
        <v>113</v>
      </c>
      <c r="E113" s="2">
        <v>144</v>
      </c>
      <c r="F113" s="62">
        <v>0.66</v>
      </c>
      <c r="H113" s="19">
        <f t="shared" si="40"/>
        <v>163</v>
      </c>
      <c r="I113" s="35">
        <f t="shared" si="41"/>
        <v>0.00428</v>
      </c>
      <c r="J113" s="35">
        <f t="shared" si="42"/>
        <v>43.5</v>
      </c>
      <c r="K113" s="35">
        <f t="shared" si="43"/>
        <v>0.911</v>
      </c>
      <c r="X113">
        <f t="shared" si="38"/>
        <v>50.24283022817668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5" zoomScaleNormal="75" workbookViewId="0" topLeftCell="A1">
      <pane xSplit="1" ySplit="2" topLeftCell="B3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C15" sqref="C15"/>
    </sheetView>
  </sheetViews>
  <sheetFormatPr defaultColWidth="9.140625" defaultRowHeight="12.75"/>
  <cols>
    <col min="1" max="1" width="9.140625" style="206" customWidth="1"/>
    <col min="2" max="2" width="28.421875" style="206" customWidth="1"/>
    <col min="3" max="3" width="17.140625" style="206" customWidth="1"/>
    <col min="4" max="4" width="10.140625" style="206" customWidth="1"/>
    <col min="5" max="6" width="9.140625" style="206" customWidth="1"/>
    <col min="7" max="9" width="6.140625" style="206" customWidth="1"/>
    <col min="10" max="10" width="8.57421875" style="206" customWidth="1"/>
    <col min="11" max="12" width="6.7109375" style="206" customWidth="1"/>
    <col min="13" max="13" width="13.140625" style="206" customWidth="1"/>
    <col min="14" max="16384" width="9.140625" style="206" customWidth="1"/>
  </cols>
  <sheetData>
    <row r="1" spans="1:18" s="210" customFormat="1" ht="12.75">
      <c r="A1" s="109" t="s">
        <v>0</v>
      </c>
      <c r="B1" s="109" t="s">
        <v>1</v>
      </c>
      <c r="C1" s="109" t="s">
        <v>33</v>
      </c>
      <c r="D1" s="241" t="s">
        <v>6</v>
      </c>
      <c r="E1" s="241" t="s">
        <v>7</v>
      </c>
      <c r="F1" s="109" t="s">
        <v>0</v>
      </c>
      <c r="G1" s="109" t="s">
        <v>2</v>
      </c>
      <c r="H1" s="109" t="s">
        <v>3</v>
      </c>
      <c r="I1" s="109" t="s">
        <v>4</v>
      </c>
      <c r="J1" s="109" t="s">
        <v>5</v>
      </c>
      <c r="K1" s="109" t="s">
        <v>81</v>
      </c>
      <c r="L1" s="109" t="s">
        <v>8</v>
      </c>
      <c r="M1" s="109" t="s">
        <v>143</v>
      </c>
      <c r="N1" s="242" t="s">
        <v>9</v>
      </c>
      <c r="O1" s="242" t="s">
        <v>9</v>
      </c>
      <c r="P1" s="243" t="s">
        <v>10</v>
      </c>
      <c r="Q1" s="244" t="s">
        <v>228</v>
      </c>
      <c r="R1" s="244" t="s">
        <v>359</v>
      </c>
    </row>
    <row r="2" spans="1:18" s="210" customFormat="1" ht="13.5" thickBot="1">
      <c r="A2" s="110"/>
      <c r="B2" s="110"/>
      <c r="C2" s="96"/>
      <c r="D2" s="245"/>
      <c r="E2" s="245"/>
      <c r="F2" s="110"/>
      <c r="G2" s="96"/>
      <c r="H2" s="96"/>
      <c r="I2" s="96"/>
      <c r="J2" s="96"/>
      <c r="K2" s="110" t="s">
        <v>45</v>
      </c>
      <c r="L2" s="110" t="s">
        <v>45</v>
      </c>
      <c r="M2" s="110" t="s">
        <v>45</v>
      </c>
      <c r="N2" s="246" t="s">
        <v>12</v>
      </c>
      <c r="O2" s="246" t="s">
        <v>104</v>
      </c>
      <c r="P2" s="247"/>
      <c r="Q2" s="248" t="s">
        <v>108</v>
      </c>
      <c r="R2" s="249" t="s">
        <v>356</v>
      </c>
    </row>
    <row r="3" spans="1:18" ht="13.5" thickTop="1">
      <c r="A3" s="255" t="s">
        <v>13</v>
      </c>
      <c r="B3" s="250" t="s">
        <v>109</v>
      </c>
      <c r="C3" s="250"/>
      <c r="D3" s="251">
        <v>106.9184</v>
      </c>
      <c r="E3" s="251">
        <v>32.4917</v>
      </c>
      <c r="F3" s="187" t="s">
        <v>13</v>
      </c>
      <c r="G3" s="187" t="s">
        <v>82</v>
      </c>
      <c r="H3" s="187" t="s">
        <v>83</v>
      </c>
      <c r="I3" s="187">
        <v>11</v>
      </c>
      <c r="J3" s="250" t="s">
        <v>84</v>
      </c>
      <c r="K3" s="187">
        <v>4000</v>
      </c>
      <c r="L3" s="187"/>
      <c r="M3" s="187"/>
      <c r="N3" s="188">
        <v>79.2</v>
      </c>
      <c r="O3" s="188">
        <f>(N3-32)*5/9</f>
        <v>26.22222222222222</v>
      </c>
      <c r="P3" s="189">
        <v>6.86</v>
      </c>
      <c r="Q3" s="187">
        <v>470</v>
      </c>
      <c r="R3" s="187">
        <v>3640</v>
      </c>
    </row>
    <row r="4" spans="1:18" ht="12.75">
      <c r="A4" s="109" t="s">
        <v>14</v>
      </c>
      <c r="B4" s="203" t="s">
        <v>145</v>
      </c>
      <c r="C4" s="203" t="s">
        <v>146</v>
      </c>
      <c r="D4" s="252">
        <v>106.9279</v>
      </c>
      <c r="E4" s="252">
        <v>32.5035</v>
      </c>
      <c r="F4" s="194" t="s">
        <v>14</v>
      </c>
      <c r="G4" s="194" t="s">
        <v>82</v>
      </c>
      <c r="H4" s="194" t="s">
        <v>83</v>
      </c>
      <c r="I4" s="194">
        <v>10</v>
      </c>
      <c r="J4" s="203" t="s">
        <v>85</v>
      </c>
      <c r="K4" s="194"/>
      <c r="L4" s="194">
        <v>300</v>
      </c>
      <c r="M4" s="194" t="s">
        <v>144</v>
      </c>
      <c r="N4" s="195">
        <v>155.1</v>
      </c>
      <c r="O4" s="195">
        <f aca="true" t="shared" si="0" ref="O4:O38">(N4-32)*5/9</f>
        <v>68.38888888888889</v>
      </c>
      <c r="P4" s="196">
        <v>6.72</v>
      </c>
      <c r="Q4" s="194">
        <v>562</v>
      </c>
      <c r="R4" s="194">
        <v>6320</v>
      </c>
    </row>
    <row r="5" spans="1:18" ht="12.75">
      <c r="A5" s="109" t="s">
        <v>15</v>
      </c>
      <c r="B5" s="203" t="s">
        <v>329</v>
      </c>
      <c r="C5" s="203" t="s">
        <v>189</v>
      </c>
      <c r="D5" s="252">
        <v>106.9213</v>
      </c>
      <c r="E5" s="252">
        <v>32.4827</v>
      </c>
      <c r="F5" s="194" t="s">
        <v>15</v>
      </c>
      <c r="G5" s="194" t="s">
        <v>82</v>
      </c>
      <c r="H5" s="194" t="s">
        <v>83</v>
      </c>
      <c r="I5" s="194">
        <v>14</v>
      </c>
      <c r="J5" s="203" t="s">
        <v>86</v>
      </c>
      <c r="K5" s="194">
        <v>3970</v>
      </c>
      <c r="L5" s="194"/>
      <c r="M5" s="194"/>
      <c r="N5" s="195">
        <v>68.2</v>
      </c>
      <c r="O5" s="195">
        <f t="shared" si="0"/>
        <v>20.11111111111111</v>
      </c>
      <c r="P5" s="196">
        <v>7.8</v>
      </c>
      <c r="Q5" s="194">
        <v>210</v>
      </c>
      <c r="R5" s="194">
        <v>770</v>
      </c>
    </row>
    <row r="6" spans="1:18" ht="12.75">
      <c r="A6" s="109" t="s">
        <v>16</v>
      </c>
      <c r="B6" s="203" t="s">
        <v>34</v>
      </c>
      <c r="C6" s="203"/>
      <c r="D6" s="252">
        <v>106.9214</v>
      </c>
      <c r="E6" s="252">
        <v>32.4969</v>
      </c>
      <c r="F6" s="194" t="s">
        <v>16</v>
      </c>
      <c r="G6" s="194" t="s">
        <v>82</v>
      </c>
      <c r="H6" s="194" t="s">
        <v>83</v>
      </c>
      <c r="I6" s="194">
        <v>11</v>
      </c>
      <c r="J6" s="203" t="s">
        <v>86</v>
      </c>
      <c r="K6" s="194">
        <v>3970</v>
      </c>
      <c r="L6" s="194" t="s">
        <v>35</v>
      </c>
      <c r="M6" s="194"/>
      <c r="N6" s="195">
        <v>57.6</v>
      </c>
      <c r="O6" s="195">
        <f t="shared" si="0"/>
        <v>14.222222222222221</v>
      </c>
      <c r="P6" s="196">
        <v>8.32</v>
      </c>
      <c r="Q6" s="194">
        <v>276</v>
      </c>
      <c r="R6" s="194">
        <v>756</v>
      </c>
    </row>
    <row r="7" spans="1:18" ht="12.75">
      <c r="A7" s="109" t="s">
        <v>17</v>
      </c>
      <c r="B7" s="203" t="s">
        <v>111</v>
      </c>
      <c r="C7" s="203" t="s">
        <v>190</v>
      </c>
      <c r="D7" s="252">
        <v>106.717</v>
      </c>
      <c r="E7" s="252">
        <v>32.2842</v>
      </c>
      <c r="F7" s="194" t="s">
        <v>17</v>
      </c>
      <c r="G7" s="194" t="s">
        <v>87</v>
      </c>
      <c r="H7" s="194" t="s">
        <v>79</v>
      </c>
      <c r="I7" s="194">
        <v>27</v>
      </c>
      <c r="J7" s="203" t="s">
        <v>168</v>
      </c>
      <c r="K7" s="194"/>
      <c r="L7" s="194">
        <v>860</v>
      </c>
      <c r="M7" s="194"/>
      <c r="N7" s="195">
        <v>137.7</v>
      </c>
      <c r="O7" s="195">
        <f t="shared" si="0"/>
        <v>58.72222222222222</v>
      </c>
      <c r="P7" s="196">
        <v>6.9</v>
      </c>
      <c r="Q7" s="194">
        <v>456</v>
      </c>
      <c r="R7" s="194">
        <v>3420</v>
      </c>
    </row>
    <row r="8" spans="1:18" ht="12.75">
      <c r="A8" s="109" t="s">
        <v>18</v>
      </c>
      <c r="B8" s="203" t="s">
        <v>110</v>
      </c>
      <c r="C8" s="203" t="s">
        <v>152</v>
      </c>
      <c r="D8" s="252">
        <v>106.7144</v>
      </c>
      <c r="E8" s="252">
        <v>32.2881</v>
      </c>
      <c r="F8" s="194" t="s">
        <v>18</v>
      </c>
      <c r="G8" s="194" t="s">
        <v>87</v>
      </c>
      <c r="H8" s="194" t="s">
        <v>79</v>
      </c>
      <c r="I8" s="194">
        <v>23</v>
      </c>
      <c r="J8" s="203" t="s">
        <v>169</v>
      </c>
      <c r="K8" s="194"/>
      <c r="L8" s="194">
        <v>1015</v>
      </c>
      <c r="M8" s="194"/>
      <c r="N8" s="195">
        <v>146.2</v>
      </c>
      <c r="O8" s="195">
        <f t="shared" si="0"/>
        <v>63.44444444444444</v>
      </c>
      <c r="P8" s="196">
        <v>6.59</v>
      </c>
      <c r="Q8" s="194">
        <v>420</v>
      </c>
      <c r="R8" s="194">
        <v>3250</v>
      </c>
    </row>
    <row r="9" spans="1:18" ht="12.75">
      <c r="A9" s="109" t="s">
        <v>19</v>
      </c>
      <c r="B9" s="203" t="s">
        <v>36</v>
      </c>
      <c r="C9" s="203" t="s">
        <v>191</v>
      </c>
      <c r="D9" s="252">
        <v>106.7618</v>
      </c>
      <c r="E9" s="252">
        <v>32.2807</v>
      </c>
      <c r="F9" s="194" t="s">
        <v>19</v>
      </c>
      <c r="G9" s="194" t="s">
        <v>87</v>
      </c>
      <c r="H9" s="194" t="s">
        <v>79</v>
      </c>
      <c r="I9" s="194">
        <v>29</v>
      </c>
      <c r="J9" s="203" t="s">
        <v>170</v>
      </c>
      <c r="K9" s="194">
        <v>3882</v>
      </c>
      <c r="L9" s="194">
        <v>712</v>
      </c>
      <c r="M9" s="194" t="s">
        <v>93</v>
      </c>
      <c r="N9" s="195">
        <v>67.9</v>
      </c>
      <c r="O9" s="195">
        <f t="shared" si="0"/>
        <v>19.944444444444446</v>
      </c>
      <c r="P9" s="196">
        <v>7.71</v>
      </c>
      <c r="Q9" s="194">
        <v>132</v>
      </c>
      <c r="R9" s="194">
        <v>655</v>
      </c>
    </row>
    <row r="10" spans="1:18" ht="12.75">
      <c r="A10" s="109" t="s">
        <v>20</v>
      </c>
      <c r="B10" s="203" t="s">
        <v>37</v>
      </c>
      <c r="C10" s="203" t="s">
        <v>153</v>
      </c>
      <c r="D10" s="252">
        <v>106.7534</v>
      </c>
      <c r="E10" s="252">
        <v>32.2744</v>
      </c>
      <c r="F10" s="194" t="s">
        <v>20</v>
      </c>
      <c r="G10" s="194" t="s">
        <v>87</v>
      </c>
      <c r="H10" s="194" t="s">
        <v>79</v>
      </c>
      <c r="I10" s="194">
        <v>29</v>
      </c>
      <c r="J10" s="203"/>
      <c r="K10" s="194">
        <v>3912</v>
      </c>
      <c r="L10" s="194">
        <v>766</v>
      </c>
      <c r="M10" s="194" t="s">
        <v>92</v>
      </c>
      <c r="N10" s="195">
        <v>70</v>
      </c>
      <c r="O10" s="195">
        <f t="shared" si="0"/>
        <v>21.11111111111111</v>
      </c>
      <c r="P10" s="196">
        <v>7.69</v>
      </c>
      <c r="Q10" s="194">
        <v>120</v>
      </c>
      <c r="R10" s="194">
        <v>546</v>
      </c>
    </row>
    <row r="11" spans="1:18" ht="12.75">
      <c r="A11" s="109" t="s">
        <v>21</v>
      </c>
      <c r="B11" s="203" t="s">
        <v>38</v>
      </c>
      <c r="C11" s="203" t="s">
        <v>154</v>
      </c>
      <c r="D11" s="252">
        <v>106.7763</v>
      </c>
      <c r="E11" s="252">
        <v>32.2777</v>
      </c>
      <c r="F11" s="194" t="s">
        <v>21</v>
      </c>
      <c r="G11" s="194" t="s">
        <v>87</v>
      </c>
      <c r="H11" s="194" t="s">
        <v>79</v>
      </c>
      <c r="I11" s="194">
        <v>31</v>
      </c>
      <c r="J11" s="203" t="s">
        <v>171</v>
      </c>
      <c r="K11" s="194">
        <v>3885</v>
      </c>
      <c r="L11" s="194">
        <v>154</v>
      </c>
      <c r="M11" s="194"/>
      <c r="N11" s="195">
        <v>66.4</v>
      </c>
      <c r="O11" s="195">
        <f t="shared" si="0"/>
        <v>19.111111111111114</v>
      </c>
      <c r="P11" s="196">
        <v>7.17</v>
      </c>
      <c r="Q11" s="194">
        <v>376</v>
      </c>
      <c r="R11" s="194">
        <v>2570</v>
      </c>
    </row>
    <row r="12" spans="1:18" ht="12.75">
      <c r="A12" s="109" t="s">
        <v>22</v>
      </c>
      <c r="B12" s="203" t="s">
        <v>39</v>
      </c>
      <c r="C12" s="203" t="s">
        <v>155</v>
      </c>
      <c r="D12" s="252">
        <v>106.7752</v>
      </c>
      <c r="E12" s="252">
        <v>32.2777</v>
      </c>
      <c r="F12" s="194" t="s">
        <v>22</v>
      </c>
      <c r="G12" s="194" t="s">
        <v>87</v>
      </c>
      <c r="H12" s="194" t="s">
        <v>79</v>
      </c>
      <c r="I12" s="194">
        <v>30</v>
      </c>
      <c r="J12" s="203" t="s">
        <v>172</v>
      </c>
      <c r="K12" s="194">
        <v>3885</v>
      </c>
      <c r="L12" s="194">
        <v>80</v>
      </c>
      <c r="M12" s="194"/>
      <c r="N12" s="195">
        <v>66.8</v>
      </c>
      <c r="O12" s="195">
        <f t="shared" si="0"/>
        <v>19.333333333333332</v>
      </c>
      <c r="P12" s="196">
        <v>7.92</v>
      </c>
      <c r="Q12" s="194">
        <v>128</v>
      </c>
      <c r="R12" s="194">
        <v>467</v>
      </c>
    </row>
    <row r="13" spans="1:18" ht="12.75">
      <c r="A13" s="109" t="s">
        <v>23</v>
      </c>
      <c r="B13" s="203" t="s">
        <v>40</v>
      </c>
      <c r="C13" s="203" t="s">
        <v>162</v>
      </c>
      <c r="D13" s="252">
        <v>106.7426</v>
      </c>
      <c r="E13" s="252">
        <v>32.2031</v>
      </c>
      <c r="F13" s="194" t="s">
        <v>23</v>
      </c>
      <c r="G13" s="194" t="s">
        <v>193</v>
      </c>
      <c r="H13" s="194" t="s">
        <v>79</v>
      </c>
      <c r="I13" s="194">
        <v>20</v>
      </c>
      <c r="J13" s="203" t="s">
        <v>168</v>
      </c>
      <c r="K13" s="194"/>
      <c r="L13" s="194">
        <v>500</v>
      </c>
      <c r="M13" s="194"/>
      <c r="N13" s="195">
        <v>67.5</v>
      </c>
      <c r="O13" s="195">
        <f t="shared" si="0"/>
        <v>19.72222222222222</v>
      </c>
      <c r="P13" s="196">
        <v>7.7</v>
      </c>
      <c r="Q13" s="194">
        <v>140</v>
      </c>
      <c r="R13" s="194">
        <v>728</v>
      </c>
    </row>
    <row r="14" spans="1:18" ht="12.75">
      <c r="A14" s="109" t="s">
        <v>24</v>
      </c>
      <c r="B14" s="203" t="s">
        <v>41</v>
      </c>
      <c r="C14" s="203" t="s">
        <v>156</v>
      </c>
      <c r="D14" s="252">
        <v>106.7418</v>
      </c>
      <c r="E14" s="252">
        <v>32.1991</v>
      </c>
      <c r="F14" s="194" t="s">
        <v>24</v>
      </c>
      <c r="G14" s="194" t="s">
        <v>193</v>
      </c>
      <c r="H14" s="194" t="s">
        <v>79</v>
      </c>
      <c r="I14" s="194">
        <v>21</v>
      </c>
      <c r="J14" s="203" t="s">
        <v>334</v>
      </c>
      <c r="K14" s="194"/>
      <c r="L14" s="194">
        <v>200</v>
      </c>
      <c r="M14" s="194"/>
      <c r="N14" s="195">
        <v>66.2</v>
      </c>
      <c r="O14" s="195">
        <f t="shared" si="0"/>
        <v>19</v>
      </c>
      <c r="P14" s="196">
        <v>7.69</v>
      </c>
      <c r="Q14" s="194">
        <v>164</v>
      </c>
      <c r="R14" s="194">
        <v>814</v>
      </c>
    </row>
    <row r="15" spans="1:18" ht="12.75">
      <c r="A15" s="109" t="s">
        <v>25</v>
      </c>
      <c r="B15" s="203" t="s">
        <v>263</v>
      </c>
      <c r="C15" s="203" t="s">
        <v>42</v>
      </c>
      <c r="D15" s="252">
        <v>106.7798</v>
      </c>
      <c r="E15" s="252">
        <v>32.2841</v>
      </c>
      <c r="F15" s="194" t="s">
        <v>25</v>
      </c>
      <c r="G15" s="194" t="s">
        <v>87</v>
      </c>
      <c r="H15" s="194" t="s">
        <v>88</v>
      </c>
      <c r="I15" s="194">
        <v>26</v>
      </c>
      <c r="J15" s="203"/>
      <c r="K15" s="194">
        <v>3885</v>
      </c>
      <c r="L15" s="194">
        <v>700</v>
      </c>
      <c r="M15" s="194"/>
      <c r="N15" s="195">
        <v>67.5</v>
      </c>
      <c r="O15" s="195">
        <f t="shared" si="0"/>
        <v>19.72222222222222</v>
      </c>
      <c r="P15" s="196">
        <v>7.92</v>
      </c>
      <c r="Q15" s="194">
        <v>140</v>
      </c>
      <c r="R15" s="194">
        <v>533</v>
      </c>
    </row>
    <row r="16" spans="1:18" ht="12.75">
      <c r="A16" s="109" t="s">
        <v>26</v>
      </c>
      <c r="B16" s="203" t="s">
        <v>103</v>
      </c>
      <c r="C16" s="203" t="s">
        <v>161</v>
      </c>
      <c r="D16" s="252">
        <v>106.8721</v>
      </c>
      <c r="E16" s="252">
        <v>32.2781</v>
      </c>
      <c r="F16" s="194" t="s">
        <v>26</v>
      </c>
      <c r="G16" s="194" t="s">
        <v>87</v>
      </c>
      <c r="H16" s="194" t="s">
        <v>339</v>
      </c>
      <c r="I16" s="194"/>
      <c r="J16" s="203"/>
      <c r="K16" s="194"/>
      <c r="L16" s="194"/>
      <c r="M16" s="194"/>
      <c r="N16" s="195">
        <v>76.3</v>
      </c>
      <c r="O16" s="195">
        <f t="shared" si="0"/>
        <v>24.61111111111111</v>
      </c>
      <c r="P16" s="196">
        <v>7.9</v>
      </c>
      <c r="Q16" s="194">
        <v>104</v>
      </c>
      <c r="R16" s="194">
        <v>652</v>
      </c>
    </row>
    <row r="17" spans="1:18" ht="12.75">
      <c r="A17" s="109" t="s">
        <v>27</v>
      </c>
      <c r="B17" s="203" t="s">
        <v>264</v>
      </c>
      <c r="C17" s="203" t="s">
        <v>44</v>
      </c>
      <c r="D17" s="252">
        <v>106.8076</v>
      </c>
      <c r="E17" s="252">
        <v>32.3259</v>
      </c>
      <c r="F17" s="194" t="s">
        <v>27</v>
      </c>
      <c r="G17" s="194" t="s">
        <v>87</v>
      </c>
      <c r="H17" s="194" t="s">
        <v>88</v>
      </c>
      <c r="I17" s="194">
        <v>11</v>
      </c>
      <c r="J17" s="203"/>
      <c r="K17" s="194">
        <v>3903</v>
      </c>
      <c r="L17" s="194">
        <v>617</v>
      </c>
      <c r="M17" s="194" t="s">
        <v>94</v>
      </c>
      <c r="N17" s="195">
        <v>68.4</v>
      </c>
      <c r="O17" s="195">
        <f t="shared" si="0"/>
        <v>20.222222222222225</v>
      </c>
      <c r="P17" s="196">
        <v>7.83</v>
      </c>
      <c r="Q17" s="194">
        <v>120</v>
      </c>
      <c r="R17" s="194">
        <v>390</v>
      </c>
    </row>
    <row r="18" spans="1:18" ht="12.75">
      <c r="A18" s="109" t="s">
        <v>28</v>
      </c>
      <c r="B18" s="203" t="s">
        <v>330</v>
      </c>
      <c r="C18" s="203" t="s">
        <v>43</v>
      </c>
      <c r="D18" s="252">
        <v>106.7517</v>
      </c>
      <c r="E18" s="252">
        <v>32.3299</v>
      </c>
      <c r="F18" s="194" t="s">
        <v>28</v>
      </c>
      <c r="G18" s="194" t="s">
        <v>87</v>
      </c>
      <c r="H18" s="194" t="s">
        <v>79</v>
      </c>
      <c r="I18" s="194">
        <v>5</v>
      </c>
      <c r="J18" s="203" t="s">
        <v>172</v>
      </c>
      <c r="K18" s="194">
        <v>4190</v>
      </c>
      <c r="L18" s="194">
        <v>480</v>
      </c>
      <c r="M18" s="194" t="s">
        <v>182</v>
      </c>
      <c r="N18" s="195">
        <v>75.2</v>
      </c>
      <c r="O18" s="195">
        <f t="shared" si="0"/>
        <v>24</v>
      </c>
      <c r="P18" s="196">
        <v>7.56</v>
      </c>
      <c r="Q18" s="194">
        <v>132</v>
      </c>
      <c r="R18" s="194">
        <v>924</v>
      </c>
    </row>
    <row r="19" spans="1:18" ht="12.75">
      <c r="A19" s="109" t="s">
        <v>29</v>
      </c>
      <c r="B19" s="203" t="s">
        <v>75</v>
      </c>
      <c r="C19" s="203" t="s">
        <v>163</v>
      </c>
      <c r="D19" s="252">
        <v>106.5903</v>
      </c>
      <c r="E19" s="252">
        <v>32.1441</v>
      </c>
      <c r="F19" s="194" t="s">
        <v>29</v>
      </c>
      <c r="G19" s="194" t="s">
        <v>78</v>
      </c>
      <c r="H19" s="194" t="s">
        <v>89</v>
      </c>
      <c r="I19" s="194">
        <v>12</v>
      </c>
      <c r="J19" s="203" t="s">
        <v>173</v>
      </c>
      <c r="K19" s="194"/>
      <c r="L19" s="194">
        <v>530</v>
      </c>
      <c r="M19" s="194" t="s">
        <v>183</v>
      </c>
      <c r="N19" s="195">
        <v>85.3</v>
      </c>
      <c r="O19" s="195">
        <f t="shared" si="0"/>
        <v>29.61111111111111</v>
      </c>
      <c r="P19" s="196">
        <v>6.82</v>
      </c>
      <c r="Q19" s="194">
        <v>414</v>
      </c>
      <c r="R19" s="194">
        <v>2170</v>
      </c>
    </row>
    <row r="20" spans="1:18" ht="12.75">
      <c r="A20" s="109" t="s">
        <v>30</v>
      </c>
      <c r="B20" s="203" t="s">
        <v>74</v>
      </c>
      <c r="C20" s="203" t="s">
        <v>164</v>
      </c>
      <c r="D20" s="252">
        <v>106.6371</v>
      </c>
      <c r="E20" s="252">
        <v>32.1419</v>
      </c>
      <c r="F20" s="194" t="s">
        <v>30</v>
      </c>
      <c r="G20" s="194" t="s">
        <v>78</v>
      </c>
      <c r="H20" s="194" t="s">
        <v>89</v>
      </c>
      <c r="I20" s="194">
        <v>16</v>
      </c>
      <c r="J20" s="203" t="s">
        <v>192</v>
      </c>
      <c r="K20" s="194"/>
      <c r="L20" s="194">
        <v>408</v>
      </c>
      <c r="M20" s="194" t="s">
        <v>184</v>
      </c>
      <c r="N20" s="195">
        <v>90</v>
      </c>
      <c r="O20" s="195">
        <f t="shared" si="0"/>
        <v>32.22222222222222</v>
      </c>
      <c r="P20" s="196">
        <v>7.1</v>
      </c>
      <c r="Q20" s="194">
        <v>390</v>
      </c>
      <c r="R20" s="194">
        <v>2220</v>
      </c>
    </row>
    <row r="21" spans="1:18" ht="12.75">
      <c r="A21" s="109" t="s">
        <v>31</v>
      </c>
      <c r="B21" s="203" t="s">
        <v>62</v>
      </c>
      <c r="C21" s="203" t="s">
        <v>165</v>
      </c>
      <c r="D21" s="252">
        <v>106.6075</v>
      </c>
      <c r="E21" s="252">
        <v>32.0717</v>
      </c>
      <c r="F21" s="194" t="s">
        <v>31</v>
      </c>
      <c r="G21" s="194" t="s">
        <v>180</v>
      </c>
      <c r="H21" s="194" t="s">
        <v>89</v>
      </c>
      <c r="I21" s="194">
        <v>11</v>
      </c>
      <c r="J21" s="203" t="s">
        <v>174</v>
      </c>
      <c r="K21" s="194"/>
      <c r="L21" s="194">
        <v>475</v>
      </c>
      <c r="M21" s="194" t="s">
        <v>185</v>
      </c>
      <c r="N21" s="195">
        <v>87.7</v>
      </c>
      <c r="O21" s="195">
        <f t="shared" si="0"/>
        <v>30.944444444444443</v>
      </c>
      <c r="P21" s="196">
        <v>7.43</v>
      </c>
      <c r="Q21" s="194">
        <v>256</v>
      </c>
      <c r="R21" s="194">
        <v>1945</v>
      </c>
    </row>
    <row r="22" spans="1:18" ht="12.75">
      <c r="A22" s="109" t="s">
        <v>32</v>
      </c>
      <c r="B22" s="203" t="s">
        <v>265</v>
      </c>
      <c r="C22" s="203" t="s">
        <v>157</v>
      </c>
      <c r="D22" s="252">
        <v>106.7508</v>
      </c>
      <c r="E22" s="252">
        <v>32.3199</v>
      </c>
      <c r="F22" s="194" t="s">
        <v>32</v>
      </c>
      <c r="G22" s="194" t="s">
        <v>87</v>
      </c>
      <c r="H22" s="194" t="s">
        <v>79</v>
      </c>
      <c r="I22" s="194">
        <v>18</v>
      </c>
      <c r="J22" s="203"/>
      <c r="K22" s="194"/>
      <c r="L22" s="194">
        <v>697</v>
      </c>
      <c r="M22" s="194" t="s">
        <v>95</v>
      </c>
      <c r="N22" s="195">
        <v>71.3</v>
      </c>
      <c r="O22" s="195">
        <f t="shared" si="0"/>
        <v>21.833333333333332</v>
      </c>
      <c r="P22" s="196">
        <v>7.88</v>
      </c>
      <c r="Q22" s="194">
        <v>120</v>
      </c>
      <c r="R22" s="194">
        <v>562</v>
      </c>
    </row>
    <row r="23" spans="1:18" ht="12.75">
      <c r="A23" s="109" t="s">
        <v>46</v>
      </c>
      <c r="B23" s="203" t="s">
        <v>331</v>
      </c>
      <c r="C23" s="203" t="s">
        <v>166</v>
      </c>
      <c r="D23" s="252">
        <v>106.7467</v>
      </c>
      <c r="E23" s="252">
        <v>32.2967</v>
      </c>
      <c r="F23" s="194" t="s">
        <v>46</v>
      </c>
      <c r="G23" s="194" t="s">
        <v>87</v>
      </c>
      <c r="H23" s="194" t="s">
        <v>79</v>
      </c>
      <c r="I23" s="194">
        <v>21</v>
      </c>
      <c r="J23" s="203"/>
      <c r="K23" s="194">
        <v>3994</v>
      </c>
      <c r="L23" s="194">
        <v>620</v>
      </c>
      <c r="M23" s="194" t="s">
        <v>186</v>
      </c>
      <c r="N23" s="195">
        <v>78.8</v>
      </c>
      <c r="O23" s="195">
        <f t="shared" si="0"/>
        <v>26</v>
      </c>
      <c r="P23" s="196">
        <v>7.71</v>
      </c>
      <c r="Q23" s="194">
        <v>100</v>
      </c>
      <c r="R23" s="194">
        <v>763</v>
      </c>
    </row>
    <row r="24" spans="1:18" ht="12.75">
      <c r="A24" s="109" t="s">
        <v>48</v>
      </c>
      <c r="B24" s="203" t="s">
        <v>332</v>
      </c>
      <c r="C24" s="203" t="s">
        <v>158</v>
      </c>
      <c r="D24" s="252">
        <v>106.7663</v>
      </c>
      <c r="E24" s="252">
        <v>32.3057</v>
      </c>
      <c r="F24" s="194" t="s">
        <v>48</v>
      </c>
      <c r="G24" s="194" t="s">
        <v>87</v>
      </c>
      <c r="H24" s="194" t="s">
        <v>79</v>
      </c>
      <c r="I24" s="194">
        <v>18</v>
      </c>
      <c r="J24" s="203"/>
      <c r="K24" s="194">
        <v>3940</v>
      </c>
      <c r="L24" s="194">
        <v>700</v>
      </c>
      <c r="M24" s="194"/>
      <c r="N24" s="195">
        <v>68.8</v>
      </c>
      <c r="O24" s="195">
        <f t="shared" si="0"/>
        <v>20.444444444444443</v>
      </c>
      <c r="P24" s="196">
        <v>7.38</v>
      </c>
      <c r="Q24" s="194">
        <v>174</v>
      </c>
      <c r="R24" s="194">
        <v>1222</v>
      </c>
    </row>
    <row r="25" spans="1:18" ht="12.75">
      <c r="A25" s="109" t="s">
        <v>47</v>
      </c>
      <c r="B25" s="203" t="s">
        <v>266</v>
      </c>
      <c r="C25" s="203" t="s">
        <v>159</v>
      </c>
      <c r="D25" s="252">
        <v>106.7509</v>
      </c>
      <c r="E25" s="252">
        <v>32.3199</v>
      </c>
      <c r="F25" s="194" t="s">
        <v>47</v>
      </c>
      <c r="G25" s="194" t="s">
        <v>87</v>
      </c>
      <c r="H25" s="194" t="s">
        <v>79</v>
      </c>
      <c r="I25" s="194" t="s">
        <v>90</v>
      </c>
      <c r="J25" s="203"/>
      <c r="K25" s="194">
        <v>4080</v>
      </c>
      <c r="L25" s="194">
        <v>680</v>
      </c>
      <c r="M25" s="194"/>
      <c r="N25" s="195">
        <v>76.6</v>
      </c>
      <c r="O25" s="195">
        <f t="shared" si="0"/>
        <v>24.777777777777775</v>
      </c>
      <c r="P25" s="196">
        <v>7.37</v>
      </c>
      <c r="Q25" s="194"/>
      <c r="R25" s="194">
        <v>1169</v>
      </c>
    </row>
    <row r="26" spans="1:18" ht="12.75">
      <c r="A26" s="109" t="s">
        <v>49</v>
      </c>
      <c r="B26" s="203" t="s">
        <v>333</v>
      </c>
      <c r="C26" s="203" t="s">
        <v>160</v>
      </c>
      <c r="D26" s="252">
        <v>106.7688</v>
      </c>
      <c r="E26" s="252">
        <v>32.3445</v>
      </c>
      <c r="F26" s="194" t="s">
        <v>49</v>
      </c>
      <c r="G26" s="194" t="s">
        <v>91</v>
      </c>
      <c r="H26" s="194" t="s">
        <v>79</v>
      </c>
      <c r="I26" s="194">
        <v>31</v>
      </c>
      <c r="J26" s="203"/>
      <c r="K26" s="194">
        <v>4075</v>
      </c>
      <c r="L26" s="194">
        <v>596</v>
      </c>
      <c r="M26" s="194" t="s">
        <v>96</v>
      </c>
      <c r="N26" s="195">
        <v>73.6</v>
      </c>
      <c r="O26" s="195">
        <f t="shared" si="0"/>
        <v>23.111111111111107</v>
      </c>
      <c r="P26" s="196">
        <v>7.4</v>
      </c>
      <c r="Q26" s="194">
        <v>148</v>
      </c>
      <c r="R26" s="194">
        <v>1239</v>
      </c>
    </row>
    <row r="27" spans="1:18" ht="12.75">
      <c r="A27" s="109" t="s">
        <v>50</v>
      </c>
      <c r="B27" s="203" t="s">
        <v>267</v>
      </c>
      <c r="C27" s="203" t="s">
        <v>167</v>
      </c>
      <c r="D27" s="252">
        <v>106.6734</v>
      </c>
      <c r="E27" s="252">
        <v>32.4172</v>
      </c>
      <c r="F27" s="194" t="s">
        <v>50</v>
      </c>
      <c r="G27" s="194" t="s">
        <v>91</v>
      </c>
      <c r="H27" s="194" t="s">
        <v>89</v>
      </c>
      <c r="I27" s="194">
        <v>6</v>
      </c>
      <c r="J27" s="203"/>
      <c r="K27" s="194">
        <v>4468</v>
      </c>
      <c r="L27" s="194">
        <v>1000</v>
      </c>
      <c r="M27" s="194"/>
      <c r="N27" s="195">
        <v>85.9</v>
      </c>
      <c r="O27" s="195">
        <f t="shared" si="0"/>
        <v>29.944444444444443</v>
      </c>
      <c r="P27" s="196">
        <v>7.64</v>
      </c>
      <c r="Q27" s="194">
        <v>116</v>
      </c>
      <c r="R27" s="194">
        <v>508</v>
      </c>
    </row>
    <row r="28" spans="1:18" ht="12.75">
      <c r="A28" s="109" t="s">
        <v>51</v>
      </c>
      <c r="B28" s="203" t="s">
        <v>63</v>
      </c>
      <c r="C28" s="203" t="s">
        <v>101</v>
      </c>
      <c r="D28" s="252">
        <v>106.6983</v>
      </c>
      <c r="E28" s="252">
        <v>32.164</v>
      </c>
      <c r="F28" s="194" t="s">
        <v>51</v>
      </c>
      <c r="G28" s="194" t="s">
        <v>78</v>
      </c>
      <c r="H28" s="194" t="s">
        <v>79</v>
      </c>
      <c r="I28" s="194">
        <v>1</v>
      </c>
      <c r="J28" s="203" t="s">
        <v>175</v>
      </c>
      <c r="K28" s="194">
        <v>3835</v>
      </c>
      <c r="L28" s="194">
        <v>385</v>
      </c>
      <c r="M28" s="194" t="s">
        <v>187</v>
      </c>
      <c r="N28" s="195">
        <v>68.9</v>
      </c>
      <c r="O28" s="195">
        <f t="shared" si="0"/>
        <v>20.500000000000004</v>
      </c>
      <c r="P28" s="196">
        <v>7.62</v>
      </c>
      <c r="Q28" s="194">
        <v>124</v>
      </c>
      <c r="R28" s="194">
        <v>784</v>
      </c>
    </row>
    <row r="29" spans="1:18" ht="12.75">
      <c r="A29" s="109" t="s">
        <v>52</v>
      </c>
      <c r="B29" s="203" t="s">
        <v>64</v>
      </c>
      <c r="C29" s="203" t="s">
        <v>147</v>
      </c>
      <c r="D29" s="252">
        <v>106.6982</v>
      </c>
      <c r="E29" s="252">
        <v>32.1625</v>
      </c>
      <c r="F29" s="194" t="s">
        <v>52</v>
      </c>
      <c r="G29" s="194" t="s">
        <v>78</v>
      </c>
      <c r="H29" s="194" t="s">
        <v>79</v>
      </c>
      <c r="I29" s="194">
        <v>1</v>
      </c>
      <c r="J29" s="203" t="s">
        <v>176</v>
      </c>
      <c r="K29" s="194"/>
      <c r="L29" s="194">
        <v>260</v>
      </c>
      <c r="M29" s="194"/>
      <c r="N29" s="195">
        <v>69.3</v>
      </c>
      <c r="O29" s="195">
        <f t="shared" si="0"/>
        <v>20.72222222222222</v>
      </c>
      <c r="P29" s="196">
        <v>7.71</v>
      </c>
      <c r="Q29" s="194">
        <v>120</v>
      </c>
      <c r="R29" s="194">
        <v>616</v>
      </c>
    </row>
    <row r="30" spans="1:18" ht="12.75">
      <c r="A30" s="109" t="s">
        <v>53</v>
      </c>
      <c r="B30" s="203" t="s">
        <v>65</v>
      </c>
      <c r="C30" s="203" t="s">
        <v>102</v>
      </c>
      <c r="D30" s="252">
        <v>106.6926</v>
      </c>
      <c r="E30" s="252">
        <v>32.1652</v>
      </c>
      <c r="F30" s="194" t="s">
        <v>53</v>
      </c>
      <c r="G30" s="194" t="s">
        <v>78</v>
      </c>
      <c r="H30" s="194" t="s">
        <v>79</v>
      </c>
      <c r="I30" s="194">
        <v>1</v>
      </c>
      <c r="J30" s="203" t="s">
        <v>177</v>
      </c>
      <c r="K30" s="194">
        <v>3835</v>
      </c>
      <c r="L30" s="194">
        <v>570</v>
      </c>
      <c r="M30" s="194" t="s">
        <v>188</v>
      </c>
      <c r="N30" s="195">
        <v>72.9</v>
      </c>
      <c r="O30" s="195">
        <f t="shared" si="0"/>
        <v>22.722222222222225</v>
      </c>
      <c r="P30" s="196">
        <v>7.82</v>
      </c>
      <c r="Q30" s="194">
        <v>144</v>
      </c>
      <c r="R30" s="194">
        <v>544</v>
      </c>
    </row>
    <row r="31" spans="1:18" ht="12.75">
      <c r="A31" s="109" t="s">
        <v>54</v>
      </c>
      <c r="B31" s="203" t="s">
        <v>66</v>
      </c>
      <c r="C31" s="203" t="s">
        <v>101</v>
      </c>
      <c r="D31" s="252">
        <v>106.6649</v>
      </c>
      <c r="E31" s="252">
        <v>32.1399</v>
      </c>
      <c r="F31" s="194" t="s">
        <v>54</v>
      </c>
      <c r="G31" s="194"/>
      <c r="H31" s="194"/>
      <c r="I31" s="194"/>
      <c r="J31" s="203"/>
      <c r="K31" s="194"/>
      <c r="L31" s="194"/>
      <c r="M31" s="194"/>
      <c r="N31" s="195">
        <v>92.5</v>
      </c>
      <c r="O31" s="195">
        <f t="shared" si="0"/>
        <v>33.611111111111114</v>
      </c>
      <c r="P31" s="196">
        <v>7.85</v>
      </c>
      <c r="Q31" s="194">
        <v>190</v>
      </c>
      <c r="R31" s="194">
        <v>854</v>
      </c>
    </row>
    <row r="32" spans="1:18" ht="12.75">
      <c r="A32" s="109" t="s">
        <v>55</v>
      </c>
      <c r="B32" s="203" t="s">
        <v>67</v>
      </c>
      <c r="C32" s="203" t="s">
        <v>77</v>
      </c>
      <c r="D32" s="252">
        <v>106.6899</v>
      </c>
      <c r="E32" s="252">
        <v>32.1529</v>
      </c>
      <c r="F32" s="194" t="s">
        <v>55</v>
      </c>
      <c r="G32" s="194" t="s">
        <v>78</v>
      </c>
      <c r="H32" s="194" t="s">
        <v>79</v>
      </c>
      <c r="I32" s="194">
        <v>12</v>
      </c>
      <c r="J32" s="203" t="s">
        <v>80</v>
      </c>
      <c r="K32" s="194"/>
      <c r="L32" s="194">
        <v>290</v>
      </c>
      <c r="M32" s="194" t="s">
        <v>76</v>
      </c>
      <c r="N32" s="195">
        <v>69.1</v>
      </c>
      <c r="O32" s="195">
        <f t="shared" si="0"/>
        <v>20.611111111111107</v>
      </c>
      <c r="P32" s="196">
        <v>7.81</v>
      </c>
      <c r="Q32" s="194">
        <v>130</v>
      </c>
      <c r="R32" s="194">
        <v>565</v>
      </c>
    </row>
    <row r="33" spans="1:18" ht="12.75">
      <c r="A33" s="109" t="s">
        <v>56</v>
      </c>
      <c r="B33" s="203" t="s">
        <v>68</v>
      </c>
      <c r="C33" s="203" t="s">
        <v>100</v>
      </c>
      <c r="D33" s="252">
        <v>106.6028</v>
      </c>
      <c r="E33" s="252">
        <v>32.0189</v>
      </c>
      <c r="F33" s="194" t="s">
        <v>56</v>
      </c>
      <c r="G33" s="194" t="s">
        <v>180</v>
      </c>
      <c r="H33" s="194" t="s">
        <v>89</v>
      </c>
      <c r="I33" s="194">
        <v>26</v>
      </c>
      <c r="J33" s="203" t="s">
        <v>178</v>
      </c>
      <c r="K33" s="194">
        <v>3823</v>
      </c>
      <c r="L33" s="194">
        <v>520</v>
      </c>
      <c r="M33" s="194" t="s">
        <v>97</v>
      </c>
      <c r="N33" s="195">
        <v>79.9</v>
      </c>
      <c r="O33" s="195">
        <f t="shared" si="0"/>
        <v>26.611111111111114</v>
      </c>
      <c r="P33" s="196">
        <v>7.48</v>
      </c>
      <c r="Q33" s="194">
        <v>238</v>
      </c>
      <c r="R33" s="194">
        <v>2400</v>
      </c>
    </row>
    <row r="34" spans="1:18" ht="12.75">
      <c r="A34" s="109" t="s">
        <v>57</v>
      </c>
      <c r="B34" s="203" t="s">
        <v>69</v>
      </c>
      <c r="C34" s="203" t="s">
        <v>99</v>
      </c>
      <c r="D34" s="252">
        <v>106.609</v>
      </c>
      <c r="E34" s="252">
        <v>32.0008</v>
      </c>
      <c r="F34" s="194" t="s">
        <v>57</v>
      </c>
      <c r="G34" s="194"/>
      <c r="H34" s="194"/>
      <c r="I34" s="194"/>
      <c r="J34" s="203"/>
      <c r="K34" s="194">
        <v>3825</v>
      </c>
      <c r="L34" s="194">
        <v>250</v>
      </c>
      <c r="M34" s="194"/>
      <c r="N34" s="195">
        <v>75.8</v>
      </c>
      <c r="O34" s="195">
        <f t="shared" si="0"/>
        <v>24.333333333333332</v>
      </c>
      <c r="P34" s="196">
        <v>7.53</v>
      </c>
      <c r="Q34" s="194">
        <v>144</v>
      </c>
      <c r="R34" s="194">
        <v>2300</v>
      </c>
    </row>
    <row r="35" spans="1:18" ht="12.75">
      <c r="A35" s="109" t="s">
        <v>58</v>
      </c>
      <c r="B35" s="203" t="s">
        <v>70</v>
      </c>
      <c r="C35" s="203" t="s">
        <v>148</v>
      </c>
      <c r="D35" s="252">
        <v>106.5932</v>
      </c>
      <c r="E35" s="252">
        <v>32.0013</v>
      </c>
      <c r="F35" s="194" t="s">
        <v>58</v>
      </c>
      <c r="G35" s="194" t="s">
        <v>180</v>
      </c>
      <c r="H35" s="194" t="s">
        <v>89</v>
      </c>
      <c r="I35" s="194" t="s">
        <v>181</v>
      </c>
      <c r="J35" s="203"/>
      <c r="K35" s="194">
        <v>3830</v>
      </c>
      <c r="L35" s="194">
        <v>400</v>
      </c>
      <c r="M35" s="194"/>
      <c r="N35" s="195">
        <v>76.7</v>
      </c>
      <c r="O35" s="195">
        <f t="shared" si="0"/>
        <v>24.833333333333332</v>
      </c>
      <c r="P35" s="196">
        <v>7.67</v>
      </c>
      <c r="Q35" s="194">
        <v>140</v>
      </c>
      <c r="R35" s="194">
        <v>2390</v>
      </c>
    </row>
    <row r="36" spans="1:18" ht="12.75">
      <c r="A36" s="109" t="s">
        <v>59</v>
      </c>
      <c r="B36" s="203" t="s">
        <v>71</v>
      </c>
      <c r="C36" s="203" t="s">
        <v>98</v>
      </c>
      <c r="D36" s="252">
        <v>106.6031</v>
      </c>
      <c r="E36" s="252">
        <v>32.0008</v>
      </c>
      <c r="F36" s="194" t="s">
        <v>59</v>
      </c>
      <c r="G36" s="194" t="s">
        <v>180</v>
      </c>
      <c r="H36" s="194" t="s">
        <v>89</v>
      </c>
      <c r="I36" s="194">
        <v>35</v>
      </c>
      <c r="J36" s="203" t="s">
        <v>179</v>
      </c>
      <c r="K36" s="194">
        <v>3810</v>
      </c>
      <c r="L36" s="194">
        <v>500</v>
      </c>
      <c r="M36" s="194" t="s">
        <v>150</v>
      </c>
      <c r="N36" s="195">
        <v>82.1</v>
      </c>
      <c r="O36" s="195">
        <f t="shared" si="0"/>
        <v>27.83333333333333</v>
      </c>
      <c r="P36" s="196">
        <v>7.8</v>
      </c>
      <c r="Q36" s="194">
        <v>134</v>
      </c>
      <c r="R36" s="194">
        <v>1643</v>
      </c>
    </row>
    <row r="37" spans="1:18" ht="12.75">
      <c r="A37" s="109" t="s">
        <v>60</v>
      </c>
      <c r="B37" s="203" t="s">
        <v>72</v>
      </c>
      <c r="C37" s="203" t="s">
        <v>149</v>
      </c>
      <c r="D37" s="252">
        <v>106.6096</v>
      </c>
      <c r="E37" s="252">
        <v>31.9979</v>
      </c>
      <c r="F37" s="194" t="s">
        <v>60</v>
      </c>
      <c r="G37" s="194"/>
      <c r="H37" s="194"/>
      <c r="I37" s="194"/>
      <c r="J37" s="203"/>
      <c r="K37" s="194"/>
      <c r="L37" s="194"/>
      <c r="M37" s="194"/>
      <c r="N37" s="195">
        <v>91.2</v>
      </c>
      <c r="O37" s="195">
        <f t="shared" si="0"/>
        <v>32.888888888888886</v>
      </c>
      <c r="P37" s="196">
        <v>8.06</v>
      </c>
      <c r="Q37" s="194">
        <v>94</v>
      </c>
      <c r="R37" s="194">
        <v>711</v>
      </c>
    </row>
    <row r="38" spans="1:18" ht="12.75">
      <c r="A38" s="109" t="s">
        <v>61</v>
      </c>
      <c r="B38" s="203" t="s">
        <v>73</v>
      </c>
      <c r="C38" s="203" t="s">
        <v>149</v>
      </c>
      <c r="D38" s="252">
        <v>106.6064</v>
      </c>
      <c r="E38" s="252">
        <v>31.9986</v>
      </c>
      <c r="F38" s="194" t="s">
        <v>61</v>
      </c>
      <c r="G38" s="194"/>
      <c r="H38" s="194"/>
      <c r="I38" s="194"/>
      <c r="J38" s="203"/>
      <c r="K38" s="194"/>
      <c r="L38" s="194"/>
      <c r="M38" s="194"/>
      <c r="N38" s="195">
        <v>88.6</v>
      </c>
      <c r="O38" s="195">
        <f t="shared" si="0"/>
        <v>31.444444444444443</v>
      </c>
      <c r="P38" s="196">
        <v>7.91</v>
      </c>
      <c r="Q38" s="194">
        <v>98</v>
      </c>
      <c r="R38" s="194">
        <v>1007</v>
      </c>
    </row>
    <row r="40" ht="12.75">
      <c r="A40" s="206" t="s">
        <v>340</v>
      </c>
    </row>
    <row r="41" ht="12.75">
      <c r="A41" s="206" t="s">
        <v>335</v>
      </c>
    </row>
    <row r="42" ht="12.75">
      <c r="A42" s="206" t="s">
        <v>341</v>
      </c>
    </row>
    <row r="43" ht="12.75">
      <c r="A43" s="206" t="s">
        <v>342</v>
      </c>
    </row>
    <row r="44" spans="6:13" ht="12.75">
      <c r="F44" s="124"/>
      <c r="G44" s="124"/>
      <c r="H44" s="124"/>
      <c r="I44" s="124"/>
      <c r="J44" s="124"/>
      <c r="K44" s="124"/>
      <c r="L44" s="124"/>
      <c r="M44" s="124"/>
    </row>
    <row r="45" spans="1:13" ht="12.75">
      <c r="A45" s="254" t="s">
        <v>348</v>
      </c>
      <c r="B45" s="254"/>
      <c r="C45" s="254"/>
      <c r="D45" s="254"/>
      <c r="E45" s="254"/>
      <c r="F45" s="124"/>
      <c r="G45" s="124"/>
      <c r="H45" s="124"/>
      <c r="I45" s="124"/>
      <c r="J45" s="124"/>
      <c r="K45" s="124"/>
      <c r="L45" s="124"/>
      <c r="M45" s="124"/>
    </row>
    <row r="46" spans="2:13" ht="12.75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2:13" ht="12.75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6:13" ht="13.5" customHeight="1">
      <c r="F48" s="220"/>
      <c r="G48" s="220"/>
      <c r="H48" s="220"/>
      <c r="I48" s="220"/>
      <c r="J48" s="220"/>
      <c r="K48" s="220"/>
      <c r="L48" s="220"/>
      <c r="M48" s="220"/>
    </row>
    <row r="49" spans="2:13" ht="12.75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2:13" ht="12.75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2:13" ht="12.7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5" ht="12.75">
      <c r="A52" s="253"/>
      <c r="B52" s="216"/>
      <c r="C52" s="216"/>
      <c r="D52" s="216"/>
      <c r="E52" s="216"/>
    </row>
  </sheetData>
  <mergeCells count="2">
    <mergeCell ref="A52:E52"/>
    <mergeCell ref="A45:E45"/>
  </mergeCells>
  <printOptions/>
  <pageMargins left="1.5" right="1.25" top="1.25" bottom="1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9.140625" style="124" customWidth="1"/>
    <col min="2" max="25" width="8.140625" style="124" customWidth="1"/>
    <col min="26" max="16384" width="9.140625" style="124" customWidth="1"/>
  </cols>
  <sheetData>
    <row r="1" spans="1:53" s="116" customFormat="1" ht="13.5" thickBot="1">
      <c r="A1" s="169"/>
      <c r="B1" s="170"/>
      <c r="C1" s="170"/>
      <c r="D1" s="171" t="s">
        <v>230</v>
      </c>
      <c r="E1" s="171" t="s">
        <v>231</v>
      </c>
      <c r="F1" s="110" t="s">
        <v>230</v>
      </c>
      <c r="G1" s="171" t="s">
        <v>231</v>
      </c>
      <c r="H1" s="172" t="s">
        <v>231</v>
      </c>
      <c r="I1" s="173"/>
      <c r="J1" s="174"/>
      <c r="K1" s="174"/>
      <c r="L1" s="174"/>
      <c r="M1" s="174"/>
      <c r="N1" s="174"/>
      <c r="O1" s="174"/>
      <c r="P1" s="174"/>
      <c r="Q1" s="173"/>
      <c r="R1" s="175"/>
      <c r="S1" s="174"/>
      <c r="T1" s="174"/>
      <c r="U1" s="174"/>
      <c r="V1" s="174"/>
      <c r="W1" s="174"/>
      <c r="X1" s="174"/>
      <c r="Y1" s="173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</row>
    <row r="2" spans="1:25" s="116" customFormat="1" ht="15" thickTop="1">
      <c r="A2" s="177" t="s">
        <v>0</v>
      </c>
      <c r="B2" s="178" t="s">
        <v>9</v>
      </c>
      <c r="C2" s="178" t="s">
        <v>9</v>
      </c>
      <c r="D2" s="179" t="s">
        <v>10</v>
      </c>
      <c r="E2" s="179" t="s">
        <v>10</v>
      </c>
      <c r="F2" s="177" t="s">
        <v>11</v>
      </c>
      <c r="G2" s="177" t="s">
        <v>11</v>
      </c>
      <c r="H2" s="177" t="s">
        <v>105</v>
      </c>
      <c r="I2" s="177" t="s">
        <v>105</v>
      </c>
      <c r="J2" s="177" t="s">
        <v>126</v>
      </c>
      <c r="K2" s="177" t="s">
        <v>130</v>
      </c>
      <c r="L2" s="177" t="s">
        <v>131</v>
      </c>
      <c r="M2" s="177" t="s">
        <v>127</v>
      </c>
      <c r="N2" s="177" t="s">
        <v>123</v>
      </c>
      <c r="O2" s="177" t="s">
        <v>139</v>
      </c>
      <c r="P2" s="177" t="s">
        <v>140</v>
      </c>
      <c r="Q2" s="180" t="s">
        <v>137</v>
      </c>
      <c r="R2" s="177" t="s">
        <v>226</v>
      </c>
      <c r="S2" s="177" t="s">
        <v>239</v>
      </c>
      <c r="T2" s="177" t="s">
        <v>224</v>
      </c>
      <c r="U2" s="177" t="s">
        <v>12</v>
      </c>
      <c r="V2" s="177" t="s">
        <v>138</v>
      </c>
      <c r="W2" s="177" t="s">
        <v>125</v>
      </c>
      <c r="X2" s="177" t="s">
        <v>229</v>
      </c>
      <c r="Y2" s="177" t="s">
        <v>353</v>
      </c>
    </row>
    <row r="3" spans="1:25" ht="15" thickBot="1">
      <c r="A3" s="181"/>
      <c r="B3" s="182" t="s">
        <v>354</v>
      </c>
      <c r="C3" s="183" t="s">
        <v>355</v>
      </c>
      <c r="D3" s="184"/>
      <c r="E3" s="184"/>
      <c r="F3" s="185" t="s">
        <v>356</v>
      </c>
      <c r="G3" s="185" t="s">
        <v>356</v>
      </c>
      <c r="H3" s="186" t="s">
        <v>108</v>
      </c>
      <c r="I3" s="181" t="s">
        <v>357</v>
      </c>
      <c r="J3" s="181" t="s">
        <v>232</v>
      </c>
      <c r="K3" s="181" t="s">
        <v>232</v>
      </c>
      <c r="L3" s="181" t="s">
        <v>232</v>
      </c>
      <c r="M3" s="181" t="s">
        <v>232</v>
      </c>
      <c r="N3" s="181" t="s">
        <v>232</v>
      </c>
      <c r="O3" s="181" t="s">
        <v>232</v>
      </c>
      <c r="P3" s="181" t="s">
        <v>232</v>
      </c>
      <c r="Q3" s="181" t="s">
        <v>108</v>
      </c>
      <c r="R3" s="181" t="s">
        <v>232</v>
      </c>
      <c r="S3" s="181" t="s">
        <v>108</v>
      </c>
      <c r="T3" s="181" t="s">
        <v>232</v>
      </c>
      <c r="U3" s="181" t="s">
        <v>232</v>
      </c>
      <c r="V3" s="181" t="s">
        <v>232</v>
      </c>
      <c r="W3" s="181" t="s">
        <v>108</v>
      </c>
      <c r="X3" s="181" t="s">
        <v>108</v>
      </c>
      <c r="Y3" s="181" t="s">
        <v>232</v>
      </c>
    </row>
    <row r="4" spans="1:25" ht="13.5" thickTop="1">
      <c r="A4" s="255" t="s">
        <v>13</v>
      </c>
      <c r="B4" s="188">
        <v>79.2</v>
      </c>
      <c r="C4" s="188">
        <f>(B4-32)*5/9</f>
        <v>26.22222222222222</v>
      </c>
      <c r="D4" s="189">
        <v>6.86</v>
      </c>
      <c r="E4" s="190">
        <v>7.666</v>
      </c>
      <c r="F4" s="187">
        <v>3640</v>
      </c>
      <c r="G4" s="187">
        <v>3510</v>
      </c>
      <c r="H4" s="187">
        <v>2330</v>
      </c>
      <c r="I4" s="191">
        <f>(SUM(J4:Y4))</f>
        <v>2202.942</v>
      </c>
      <c r="J4" s="187">
        <v>494</v>
      </c>
      <c r="K4" s="187">
        <v>48.4</v>
      </c>
      <c r="L4" s="187">
        <v>186</v>
      </c>
      <c r="M4" s="187">
        <v>25.8</v>
      </c>
      <c r="N4" s="192">
        <v>0.311</v>
      </c>
      <c r="O4" s="193">
        <v>0.308</v>
      </c>
      <c r="P4" s="193">
        <v>2.7</v>
      </c>
      <c r="Q4" s="192">
        <v>0.421</v>
      </c>
      <c r="R4" s="191">
        <v>245</v>
      </c>
      <c r="S4" s="187">
        <v>262</v>
      </c>
      <c r="T4" s="187">
        <v>906</v>
      </c>
      <c r="U4" s="187">
        <v>0</v>
      </c>
      <c r="V4" s="192">
        <v>0.73</v>
      </c>
      <c r="W4" s="193">
        <v>0.252</v>
      </c>
      <c r="X4" s="187" t="s">
        <v>115</v>
      </c>
      <c r="Y4" s="187">
        <v>31.02</v>
      </c>
    </row>
    <row r="5" spans="1:25" ht="12.75">
      <c r="A5" s="109" t="s">
        <v>14</v>
      </c>
      <c r="B5" s="195">
        <v>155.1</v>
      </c>
      <c r="C5" s="195">
        <f aca="true" t="shared" si="0" ref="C5:C39">(B5-32)*5/9</f>
        <v>68.38888888888889</v>
      </c>
      <c r="D5" s="196">
        <v>6.72</v>
      </c>
      <c r="E5" s="197">
        <v>7.657</v>
      </c>
      <c r="F5" s="194">
        <v>6320</v>
      </c>
      <c r="G5" s="194">
        <v>5840</v>
      </c>
      <c r="H5" s="194">
        <v>3870</v>
      </c>
      <c r="I5" s="198">
        <f aca="true" t="shared" si="1" ref="I5:I39">(SUM(J5:Y5))</f>
        <v>3681.4159999999993</v>
      </c>
      <c r="J5" s="194">
        <v>1100</v>
      </c>
      <c r="K5" s="194">
        <v>149</v>
      </c>
      <c r="L5" s="194">
        <v>127</v>
      </c>
      <c r="M5" s="194">
        <v>11</v>
      </c>
      <c r="N5" s="199">
        <v>0.733</v>
      </c>
      <c r="O5" s="200">
        <v>1.23</v>
      </c>
      <c r="P5" s="200">
        <v>2.48</v>
      </c>
      <c r="Q5" s="199">
        <v>0.199</v>
      </c>
      <c r="R5" s="198">
        <v>303</v>
      </c>
      <c r="S5" s="198">
        <v>287</v>
      </c>
      <c r="T5" s="198">
        <v>1620</v>
      </c>
      <c r="U5" s="194">
        <v>4.41</v>
      </c>
      <c r="V5" s="199">
        <v>1.2</v>
      </c>
      <c r="W5" s="200">
        <v>0.354</v>
      </c>
      <c r="X5" s="194" t="s">
        <v>115</v>
      </c>
      <c r="Y5" s="194">
        <v>73.81</v>
      </c>
    </row>
    <row r="6" spans="1:25" ht="12.75">
      <c r="A6" s="109" t="s">
        <v>15</v>
      </c>
      <c r="B6" s="195">
        <v>68.2</v>
      </c>
      <c r="C6" s="195">
        <f t="shared" si="0"/>
        <v>20.11111111111111</v>
      </c>
      <c r="D6" s="196">
        <v>7.8</v>
      </c>
      <c r="E6" s="197">
        <v>8.019</v>
      </c>
      <c r="F6" s="194">
        <v>770</v>
      </c>
      <c r="G6" s="194">
        <v>767</v>
      </c>
      <c r="H6" s="194">
        <v>510</v>
      </c>
      <c r="I6" s="198">
        <f t="shared" si="1"/>
        <v>528.109</v>
      </c>
      <c r="J6" s="194">
        <v>70.6</v>
      </c>
      <c r="K6" s="194">
        <v>36.3</v>
      </c>
      <c r="L6" s="194">
        <v>59</v>
      </c>
      <c r="M6" s="194">
        <v>8.38</v>
      </c>
      <c r="N6" s="199">
        <v>0.105</v>
      </c>
      <c r="O6" s="200">
        <v>0.037</v>
      </c>
      <c r="P6" s="200">
        <v>1.09</v>
      </c>
      <c r="Q6" s="199">
        <v>0.081</v>
      </c>
      <c r="R6" s="198">
        <v>115</v>
      </c>
      <c r="S6" s="194">
        <v>65.8</v>
      </c>
      <c r="T6" s="194">
        <v>131</v>
      </c>
      <c r="U6" s="196">
        <v>0.47</v>
      </c>
      <c r="V6" s="199">
        <v>0.147</v>
      </c>
      <c r="W6" s="200">
        <v>0.089</v>
      </c>
      <c r="X6" s="194" t="s">
        <v>117</v>
      </c>
      <c r="Y6" s="194">
        <v>40.01</v>
      </c>
    </row>
    <row r="7" spans="1:25" ht="12.75">
      <c r="A7" s="109" t="s">
        <v>16</v>
      </c>
      <c r="B7" s="195">
        <v>57.6</v>
      </c>
      <c r="C7" s="195">
        <f t="shared" si="0"/>
        <v>14.222222222222221</v>
      </c>
      <c r="D7" s="196">
        <v>8.32</v>
      </c>
      <c r="E7" s="197">
        <v>7.812</v>
      </c>
      <c r="F7" s="194">
        <v>756</v>
      </c>
      <c r="G7" s="194">
        <v>740</v>
      </c>
      <c r="H7" s="194">
        <v>491</v>
      </c>
      <c r="I7" s="198">
        <f t="shared" si="1"/>
        <v>546.7099999999998</v>
      </c>
      <c r="J7" s="194">
        <v>91.1</v>
      </c>
      <c r="K7" s="194">
        <v>6.35</v>
      </c>
      <c r="L7" s="194">
        <v>56.6</v>
      </c>
      <c r="M7" s="194">
        <v>11.2</v>
      </c>
      <c r="N7" s="199">
        <v>0.066</v>
      </c>
      <c r="O7" s="200">
        <v>0.004</v>
      </c>
      <c r="P7" s="200">
        <v>0.739</v>
      </c>
      <c r="Q7" s="199">
        <v>0.081</v>
      </c>
      <c r="R7" s="198">
        <v>165</v>
      </c>
      <c r="S7" s="194">
        <v>139</v>
      </c>
      <c r="T7" s="198">
        <v>64.8</v>
      </c>
      <c r="U7" s="196">
        <v>0.62</v>
      </c>
      <c r="V7" s="199">
        <v>0.165</v>
      </c>
      <c r="W7" s="200">
        <v>0.125</v>
      </c>
      <c r="X7" s="194">
        <v>0.06</v>
      </c>
      <c r="Y7" s="194">
        <v>10.8</v>
      </c>
    </row>
    <row r="8" spans="1:25" ht="12.75">
      <c r="A8" s="109" t="s">
        <v>17</v>
      </c>
      <c r="B8" s="195">
        <v>137.7</v>
      </c>
      <c r="C8" s="195">
        <f t="shared" si="0"/>
        <v>58.72222222222222</v>
      </c>
      <c r="D8" s="196">
        <v>6.9</v>
      </c>
      <c r="E8" s="197">
        <v>7.574</v>
      </c>
      <c r="F8" s="194">
        <v>3420</v>
      </c>
      <c r="G8" s="194">
        <v>2950</v>
      </c>
      <c r="H8" s="194">
        <v>1960</v>
      </c>
      <c r="I8" s="198">
        <f t="shared" si="1"/>
        <v>2083.691</v>
      </c>
      <c r="J8" s="194">
        <v>470</v>
      </c>
      <c r="K8" s="194">
        <v>53.1</v>
      </c>
      <c r="L8" s="194">
        <v>162</v>
      </c>
      <c r="M8" s="194">
        <v>21</v>
      </c>
      <c r="N8" s="199">
        <v>0.315</v>
      </c>
      <c r="O8" s="200">
        <v>0.385</v>
      </c>
      <c r="P8" s="200">
        <v>4.66</v>
      </c>
      <c r="Q8" s="199">
        <v>0.214</v>
      </c>
      <c r="R8" s="198">
        <v>510</v>
      </c>
      <c r="S8" s="194">
        <v>228</v>
      </c>
      <c r="T8" s="194">
        <v>554</v>
      </c>
      <c r="U8" s="194">
        <v>1.09</v>
      </c>
      <c r="V8" s="199">
        <v>0.424</v>
      </c>
      <c r="W8" s="200">
        <v>0.203</v>
      </c>
      <c r="X8" s="194" t="s">
        <v>119</v>
      </c>
      <c r="Y8" s="194">
        <v>78.3</v>
      </c>
    </row>
    <row r="9" spans="1:25" ht="12.75">
      <c r="A9" s="109" t="s">
        <v>18</v>
      </c>
      <c r="B9" s="195">
        <v>146.2</v>
      </c>
      <c r="C9" s="195">
        <f t="shared" si="0"/>
        <v>63.44444444444444</v>
      </c>
      <c r="D9" s="196">
        <v>6.59</v>
      </c>
      <c r="E9" s="197">
        <v>7.425</v>
      </c>
      <c r="F9" s="194">
        <v>3250</v>
      </c>
      <c r="G9" s="194">
        <v>2870</v>
      </c>
      <c r="H9" s="194">
        <v>1907</v>
      </c>
      <c r="I9" s="198">
        <f t="shared" si="1"/>
        <v>2042.138</v>
      </c>
      <c r="J9" s="194">
        <v>452</v>
      </c>
      <c r="K9" s="194">
        <v>57.6</v>
      </c>
      <c r="L9" s="194">
        <v>168</v>
      </c>
      <c r="M9" s="194">
        <v>24.1</v>
      </c>
      <c r="N9" s="199">
        <v>0.318</v>
      </c>
      <c r="O9" s="200">
        <v>0.396</v>
      </c>
      <c r="P9" s="200">
        <v>4.91</v>
      </c>
      <c r="Q9" s="199">
        <v>0.455</v>
      </c>
      <c r="R9" s="198">
        <v>465</v>
      </c>
      <c r="S9" s="194">
        <v>236</v>
      </c>
      <c r="T9" s="194">
        <v>578</v>
      </c>
      <c r="U9" s="194">
        <v>1.84</v>
      </c>
      <c r="V9" s="199">
        <v>0.461</v>
      </c>
      <c r="W9" s="200">
        <v>0.218</v>
      </c>
      <c r="X9" s="194" t="s">
        <v>119</v>
      </c>
      <c r="Y9" s="194">
        <v>52.84</v>
      </c>
    </row>
    <row r="10" spans="1:25" ht="12.75">
      <c r="A10" s="109" t="s">
        <v>19</v>
      </c>
      <c r="B10" s="195">
        <v>67.9</v>
      </c>
      <c r="C10" s="195">
        <f t="shared" si="0"/>
        <v>19.944444444444446</v>
      </c>
      <c r="D10" s="196">
        <v>7.71</v>
      </c>
      <c r="E10" s="197">
        <v>8.131</v>
      </c>
      <c r="F10" s="194">
        <v>655</v>
      </c>
      <c r="G10" s="194">
        <v>652</v>
      </c>
      <c r="H10" s="194">
        <v>435</v>
      </c>
      <c r="I10" s="198">
        <f t="shared" si="1"/>
        <v>496.86699999999996</v>
      </c>
      <c r="J10" s="194">
        <v>54.7</v>
      </c>
      <c r="K10" s="194">
        <v>4.69</v>
      </c>
      <c r="L10" s="194">
        <v>73.8</v>
      </c>
      <c r="M10" s="194">
        <v>10.4</v>
      </c>
      <c r="N10" s="199">
        <v>0.054</v>
      </c>
      <c r="O10" s="200">
        <v>0.024</v>
      </c>
      <c r="P10" s="200">
        <v>0.861</v>
      </c>
      <c r="Q10" s="199">
        <v>0.099</v>
      </c>
      <c r="R10" s="198">
        <v>170</v>
      </c>
      <c r="S10" s="194">
        <v>92.8</v>
      </c>
      <c r="T10" s="194">
        <v>63.4</v>
      </c>
      <c r="U10" s="194">
        <v>0.39</v>
      </c>
      <c r="V10" s="199">
        <v>0.122</v>
      </c>
      <c r="W10" s="200">
        <v>0.067</v>
      </c>
      <c r="X10" s="194" t="s">
        <v>117</v>
      </c>
      <c r="Y10" s="194">
        <v>25.46</v>
      </c>
    </row>
    <row r="11" spans="1:25" ht="12.75">
      <c r="A11" s="109" t="s">
        <v>20</v>
      </c>
      <c r="B11" s="195">
        <v>70</v>
      </c>
      <c r="C11" s="195">
        <f t="shared" si="0"/>
        <v>21.11111111111111</v>
      </c>
      <c r="D11" s="196">
        <v>7.69</v>
      </c>
      <c r="E11" s="197">
        <v>7.691</v>
      </c>
      <c r="F11" s="194">
        <v>546</v>
      </c>
      <c r="G11" s="194">
        <v>558</v>
      </c>
      <c r="H11" s="194">
        <v>371</v>
      </c>
      <c r="I11" s="198">
        <f t="shared" si="1"/>
        <v>430.79300000000006</v>
      </c>
      <c r="J11" s="194">
        <v>53.2</v>
      </c>
      <c r="K11" s="194">
        <v>5.37</v>
      </c>
      <c r="L11" s="194">
        <v>55.1</v>
      </c>
      <c r="M11" s="194">
        <v>8.81</v>
      </c>
      <c r="N11" s="199">
        <v>0.052</v>
      </c>
      <c r="O11" s="200">
        <v>0.027</v>
      </c>
      <c r="P11" s="200">
        <v>0.724</v>
      </c>
      <c r="Q11" s="199">
        <v>0.077</v>
      </c>
      <c r="R11" s="198">
        <v>158</v>
      </c>
      <c r="S11" s="195">
        <v>68.8</v>
      </c>
      <c r="T11" s="194">
        <v>52.8</v>
      </c>
      <c r="U11" s="194">
        <v>0.49</v>
      </c>
      <c r="V11" s="199">
        <v>0.105</v>
      </c>
      <c r="W11" s="200">
        <v>0.068</v>
      </c>
      <c r="X11" s="194" t="s">
        <v>121</v>
      </c>
      <c r="Y11" s="194">
        <v>27.17</v>
      </c>
    </row>
    <row r="12" spans="1:25" ht="12.75">
      <c r="A12" s="109" t="s">
        <v>21</v>
      </c>
      <c r="B12" s="195">
        <v>66.4</v>
      </c>
      <c r="C12" s="195">
        <f t="shared" si="0"/>
        <v>19.111111111111114</v>
      </c>
      <c r="D12" s="196">
        <v>7.17</v>
      </c>
      <c r="E12" s="197">
        <v>7.517</v>
      </c>
      <c r="F12" s="194">
        <v>2570</v>
      </c>
      <c r="G12" s="194">
        <v>2640</v>
      </c>
      <c r="H12" s="194">
        <v>1756</v>
      </c>
      <c r="I12" s="198">
        <f t="shared" si="1"/>
        <v>2130.38</v>
      </c>
      <c r="J12" s="194">
        <v>310</v>
      </c>
      <c r="K12" s="194">
        <v>9.07</v>
      </c>
      <c r="L12" s="194">
        <v>270</v>
      </c>
      <c r="M12" s="194">
        <v>32.2</v>
      </c>
      <c r="N12" s="199">
        <v>0.167</v>
      </c>
      <c r="O12" s="200">
        <v>0.007</v>
      </c>
      <c r="P12" s="200">
        <v>2.82</v>
      </c>
      <c r="Q12" s="199">
        <v>0.694</v>
      </c>
      <c r="R12" s="198">
        <v>405</v>
      </c>
      <c r="S12" s="198">
        <v>806</v>
      </c>
      <c r="T12" s="194">
        <v>263</v>
      </c>
      <c r="U12" s="194">
        <v>0.36</v>
      </c>
      <c r="V12" s="199">
        <v>0.552</v>
      </c>
      <c r="W12" s="200">
        <v>0.23</v>
      </c>
      <c r="X12" s="194">
        <v>0.33</v>
      </c>
      <c r="Y12" s="194">
        <v>29.95</v>
      </c>
    </row>
    <row r="13" spans="1:25" ht="12.75">
      <c r="A13" s="109" t="s">
        <v>22</v>
      </c>
      <c r="B13" s="195">
        <v>66.8</v>
      </c>
      <c r="C13" s="195">
        <f t="shared" si="0"/>
        <v>19.333333333333332</v>
      </c>
      <c r="D13" s="196">
        <v>7.92</v>
      </c>
      <c r="E13" s="197">
        <v>8.04</v>
      </c>
      <c r="F13" s="194">
        <v>467</v>
      </c>
      <c r="G13" s="194">
        <v>457</v>
      </c>
      <c r="H13" s="194">
        <v>305</v>
      </c>
      <c r="I13" s="198">
        <f t="shared" si="1"/>
        <v>356.15200000000004</v>
      </c>
      <c r="J13" s="194">
        <v>39.2</v>
      </c>
      <c r="K13" s="194">
        <v>2.61</v>
      </c>
      <c r="L13" s="194">
        <v>51.4</v>
      </c>
      <c r="M13" s="194">
        <v>6.52</v>
      </c>
      <c r="N13" s="199">
        <v>0.042</v>
      </c>
      <c r="O13" s="200">
        <v>0.012</v>
      </c>
      <c r="P13" s="200">
        <v>0.541</v>
      </c>
      <c r="Q13" s="199">
        <v>0.104</v>
      </c>
      <c r="R13" s="198">
        <v>145</v>
      </c>
      <c r="S13" s="195">
        <v>47.5</v>
      </c>
      <c r="T13" s="194">
        <v>38.1</v>
      </c>
      <c r="U13" s="194">
        <v>0.39</v>
      </c>
      <c r="V13" s="199">
        <v>0.071</v>
      </c>
      <c r="W13" s="200">
        <v>0.062</v>
      </c>
      <c r="X13" s="194" t="s">
        <v>121</v>
      </c>
      <c r="Y13" s="194">
        <v>24.6</v>
      </c>
    </row>
    <row r="14" spans="1:25" ht="12.75">
      <c r="A14" s="109" t="s">
        <v>23</v>
      </c>
      <c r="B14" s="195">
        <v>67.5</v>
      </c>
      <c r="C14" s="195">
        <f t="shared" si="0"/>
        <v>19.72222222222222</v>
      </c>
      <c r="D14" s="196">
        <v>7.7</v>
      </c>
      <c r="E14" s="197">
        <v>7.647</v>
      </c>
      <c r="F14" s="194">
        <v>728</v>
      </c>
      <c r="G14" s="194">
        <v>732</v>
      </c>
      <c r="H14" s="194">
        <v>488</v>
      </c>
      <c r="I14" s="198">
        <f t="shared" si="1"/>
        <v>565.9209999999999</v>
      </c>
      <c r="J14" s="194">
        <v>57</v>
      </c>
      <c r="K14" s="194">
        <v>3.52</v>
      </c>
      <c r="L14" s="194">
        <v>92.9</v>
      </c>
      <c r="M14" s="194">
        <v>12.1</v>
      </c>
      <c r="N14" s="199">
        <v>0.055</v>
      </c>
      <c r="O14" s="200">
        <v>0.004</v>
      </c>
      <c r="P14" s="200">
        <v>1.03</v>
      </c>
      <c r="Q14" s="199">
        <v>0.127</v>
      </c>
      <c r="R14" s="198">
        <v>183</v>
      </c>
      <c r="S14" s="198">
        <v>120</v>
      </c>
      <c r="T14" s="194">
        <v>68.9</v>
      </c>
      <c r="U14" s="194">
        <v>0.34</v>
      </c>
      <c r="V14" s="199">
        <v>0.132</v>
      </c>
      <c r="W14" s="200">
        <v>0.073</v>
      </c>
      <c r="X14" s="194" t="s">
        <v>117</v>
      </c>
      <c r="Y14" s="194">
        <v>26.74</v>
      </c>
    </row>
    <row r="15" spans="1:25" ht="12.75">
      <c r="A15" s="109" t="s">
        <v>24</v>
      </c>
      <c r="B15" s="195">
        <v>66.2</v>
      </c>
      <c r="C15" s="195">
        <f t="shared" si="0"/>
        <v>19</v>
      </c>
      <c r="D15" s="196">
        <v>7.69</v>
      </c>
      <c r="E15" s="197">
        <v>7.666</v>
      </c>
      <c r="F15" s="194">
        <v>814</v>
      </c>
      <c r="G15" s="194">
        <v>837</v>
      </c>
      <c r="H15" s="194">
        <v>558</v>
      </c>
      <c r="I15" s="198">
        <f t="shared" si="1"/>
        <v>646.183</v>
      </c>
      <c r="J15" s="194">
        <v>67.6</v>
      </c>
      <c r="K15" s="194">
        <v>4.19</v>
      </c>
      <c r="L15" s="194">
        <v>102</v>
      </c>
      <c r="M15" s="194">
        <v>12.4</v>
      </c>
      <c r="N15" s="199">
        <v>0.058</v>
      </c>
      <c r="O15" s="200">
        <v>0.003</v>
      </c>
      <c r="P15" s="200">
        <v>1.15</v>
      </c>
      <c r="Q15" s="199">
        <v>0.142</v>
      </c>
      <c r="R15" s="198">
        <v>195</v>
      </c>
      <c r="S15" s="198">
        <v>161</v>
      </c>
      <c r="T15" s="194">
        <v>76.4</v>
      </c>
      <c r="U15" s="194">
        <v>0.36</v>
      </c>
      <c r="V15" s="199">
        <v>0.133</v>
      </c>
      <c r="W15" s="200">
        <v>0.077</v>
      </c>
      <c r="X15" s="196" t="s">
        <v>117</v>
      </c>
      <c r="Y15" s="194">
        <v>25.67</v>
      </c>
    </row>
    <row r="16" spans="1:25" ht="12.75">
      <c r="A16" s="109" t="s">
        <v>25</v>
      </c>
      <c r="B16" s="195">
        <v>67.5</v>
      </c>
      <c r="C16" s="195">
        <f t="shared" si="0"/>
        <v>19.72222222222222</v>
      </c>
      <c r="D16" s="196">
        <v>7.92</v>
      </c>
      <c r="E16" s="197">
        <v>7.955</v>
      </c>
      <c r="F16" s="194">
        <v>533</v>
      </c>
      <c r="G16" s="194">
        <v>550</v>
      </c>
      <c r="H16" s="194">
        <v>365</v>
      </c>
      <c r="I16" s="198">
        <f t="shared" si="1"/>
        <v>438.829</v>
      </c>
      <c r="J16" s="194">
        <v>61.8</v>
      </c>
      <c r="K16" s="194">
        <v>4.66</v>
      </c>
      <c r="L16" s="194">
        <v>54.5</v>
      </c>
      <c r="M16" s="194">
        <v>8.22</v>
      </c>
      <c r="N16" s="199">
        <v>0.074</v>
      </c>
      <c r="O16" s="200">
        <v>0.015</v>
      </c>
      <c r="P16" s="200">
        <v>0.643</v>
      </c>
      <c r="Q16" s="199">
        <v>0.118</v>
      </c>
      <c r="R16" s="198">
        <v>170</v>
      </c>
      <c r="S16" s="194">
        <v>60.7</v>
      </c>
      <c r="T16" s="195">
        <v>50</v>
      </c>
      <c r="U16" s="194">
        <v>0.54</v>
      </c>
      <c r="V16" s="199">
        <v>0.1</v>
      </c>
      <c r="W16" s="200">
        <v>0.079</v>
      </c>
      <c r="X16" s="194" t="s">
        <v>121</v>
      </c>
      <c r="Y16" s="194">
        <v>27.38</v>
      </c>
    </row>
    <row r="17" spans="1:25" ht="12.75">
      <c r="A17" s="109" t="s">
        <v>26</v>
      </c>
      <c r="B17" s="195">
        <v>76.3</v>
      </c>
      <c r="C17" s="195">
        <f t="shared" si="0"/>
        <v>24.61111111111111</v>
      </c>
      <c r="D17" s="196">
        <v>7.9</v>
      </c>
      <c r="E17" s="197">
        <v>7.787</v>
      </c>
      <c r="F17" s="194">
        <v>652</v>
      </c>
      <c r="G17" s="194">
        <v>646</v>
      </c>
      <c r="H17" s="194">
        <v>432</v>
      </c>
      <c r="I17" s="198">
        <f t="shared" si="1"/>
        <v>457.32300000000004</v>
      </c>
      <c r="J17" s="194">
        <v>49</v>
      </c>
      <c r="K17" s="194">
        <v>4.8</v>
      </c>
      <c r="L17" s="194">
        <v>69.3</v>
      </c>
      <c r="M17" s="194">
        <v>7.54</v>
      </c>
      <c r="N17" s="199">
        <v>0.067</v>
      </c>
      <c r="O17" s="200">
        <v>0.012</v>
      </c>
      <c r="P17" s="200">
        <v>0.917</v>
      </c>
      <c r="Q17" s="199">
        <v>0.119</v>
      </c>
      <c r="R17" s="198">
        <v>135</v>
      </c>
      <c r="S17" s="194">
        <v>69.7</v>
      </c>
      <c r="T17" s="194">
        <v>89.9</v>
      </c>
      <c r="U17" s="194">
        <v>0.38</v>
      </c>
      <c r="V17" s="199">
        <v>0.136</v>
      </c>
      <c r="W17" s="200">
        <v>0.072</v>
      </c>
      <c r="X17" s="194" t="s">
        <v>117</v>
      </c>
      <c r="Y17" s="194">
        <v>30.38</v>
      </c>
    </row>
    <row r="18" spans="1:25" ht="12.75">
      <c r="A18" s="109" t="s">
        <v>27</v>
      </c>
      <c r="B18" s="195">
        <v>68.4</v>
      </c>
      <c r="C18" s="195">
        <f t="shared" si="0"/>
        <v>20.222222222222225</v>
      </c>
      <c r="D18" s="196">
        <v>7.83</v>
      </c>
      <c r="E18" s="197">
        <v>7.833</v>
      </c>
      <c r="F18" s="194">
        <v>390</v>
      </c>
      <c r="G18" s="194">
        <v>528</v>
      </c>
      <c r="H18" s="194">
        <v>351</v>
      </c>
      <c r="I18" s="198">
        <f t="shared" si="1"/>
        <v>417.27399999999994</v>
      </c>
      <c r="J18" s="194">
        <v>53.5</v>
      </c>
      <c r="K18" s="194">
        <v>6.46</v>
      </c>
      <c r="L18" s="194">
        <v>55.8</v>
      </c>
      <c r="M18" s="194">
        <v>8.48</v>
      </c>
      <c r="N18" s="199">
        <v>0.069</v>
      </c>
      <c r="O18" s="200">
        <v>0.02</v>
      </c>
      <c r="P18" s="200">
        <v>0.621</v>
      </c>
      <c r="Q18" s="199">
        <v>0.07</v>
      </c>
      <c r="R18" s="198">
        <v>155</v>
      </c>
      <c r="S18" s="194">
        <v>55.2</v>
      </c>
      <c r="T18" s="194">
        <v>52.3</v>
      </c>
      <c r="U18" s="196">
        <v>0.5</v>
      </c>
      <c r="V18" s="199">
        <v>0.089</v>
      </c>
      <c r="W18" s="200">
        <v>0.075</v>
      </c>
      <c r="X18" s="194" t="s">
        <v>121</v>
      </c>
      <c r="Y18" s="194">
        <v>29.09</v>
      </c>
    </row>
    <row r="19" spans="1:25" ht="12.75">
      <c r="A19" s="109" t="s">
        <v>28</v>
      </c>
      <c r="B19" s="195">
        <v>75.2</v>
      </c>
      <c r="C19" s="195">
        <f t="shared" si="0"/>
        <v>24</v>
      </c>
      <c r="D19" s="196">
        <v>7.56</v>
      </c>
      <c r="E19" s="197">
        <v>7.875</v>
      </c>
      <c r="F19" s="194">
        <v>924</v>
      </c>
      <c r="G19" s="194">
        <v>932</v>
      </c>
      <c r="H19" s="194">
        <v>622</v>
      </c>
      <c r="I19" s="198">
        <f t="shared" si="1"/>
        <v>685.0240000000001</v>
      </c>
      <c r="J19" s="194">
        <v>97</v>
      </c>
      <c r="K19" s="194">
        <v>8</v>
      </c>
      <c r="L19" s="194">
        <v>80.1</v>
      </c>
      <c r="M19" s="194">
        <v>16.6</v>
      </c>
      <c r="N19" s="199">
        <v>0.077</v>
      </c>
      <c r="O19" s="200">
        <v>0.055</v>
      </c>
      <c r="P19" s="200">
        <v>1.47</v>
      </c>
      <c r="Q19" s="199">
        <v>0.109</v>
      </c>
      <c r="R19" s="198">
        <v>175</v>
      </c>
      <c r="S19" s="194">
        <v>157</v>
      </c>
      <c r="T19" s="194">
        <v>114</v>
      </c>
      <c r="U19" s="194">
        <v>0.69</v>
      </c>
      <c r="V19" s="199">
        <v>0.327</v>
      </c>
      <c r="W19" s="200">
        <v>0.096</v>
      </c>
      <c r="X19" s="194">
        <v>0.91</v>
      </c>
      <c r="Y19" s="194">
        <v>33.59</v>
      </c>
    </row>
    <row r="20" spans="1:25" ht="12.75">
      <c r="A20" s="109" t="s">
        <v>29</v>
      </c>
      <c r="B20" s="195">
        <v>85.3</v>
      </c>
      <c r="C20" s="195">
        <f t="shared" si="0"/>
        <v>29.61111111111111</v>
      </c>
      <c r="D20" s="196">
        <v>6.82</v>
      </c>
      <c r="E20" s="197">
        <v>7.533</v>
      </c>
      <c r="F20" s="194">
        <v>2170</v>
      </c>
      <c r="G20" s="194">
        <v>2250</v>
      </c>
      <c r="H20" s="194">
        <v>1493</v>
      </c>
      <c r="I20" s="198">
        <f t="shared" si="1"/>
        <v>1621.8180000000002</v>
      </c>
      <c r="J20" s="194">
        <v>299</v>
      </c>
      <c r="K20" s="194">
        <v>37.5</v>
      </c>
      <c r="L20" s="194">
        <v>150</v>
      </c>
      <c r="M20" s="194">
        <v>18.2</v>
      </c>
      <c r="N20" s="199">
        <v>0.221</v>
      </c>
      <c r="O20" s="200">
        <v>0.248</v>
      </c>
      <c r="P20" s="200">
        <v>4.22</v>
      </c>
      <c r="Q20" s="199">
        <v>0.207</v>
      </c>
      <c r="R20" s="198">
        <v>528</v>
      </c>
      <c r="S20" s="194">
        <v>185</v>
      </c>
      <c r="T20" s="194">
        <v>362</v>
      </c>
      <c r="U20" s="196">
        <v>0.58</v>
      </c>
      <c r="V20" s="199">
        <v>0.313</v>
      </c>
      <c r="W20" s="200">
        <v>0.189</v>
      </c>
      <c r="X20" s="196">
        <v>0.2</v>
      </c>
      <c r="Y20" s="194">
        <v>35.94</v>
      </c>
    </row>
    <row r="21" spans="1:25" ht="12.75">
      <c r="A21" s="109" t="s">
        <v>30</v>
      </c>
      <c r="B21" s="195">
        <v>90</v>
      </c>
      <c r="C21" s="195">
        <f t="shared" si="0"/>
        <v>32.22222222222222</v>
      </c>
      <c r="D21" s="196">
        <v>7.1</v>
      </c>
      <c r="E21" s="197">
        <v>7.594</v>
      </c>
      <c r="F21" s="194">
        <v>2220</v>
      </c>
      <c r="G21" s="194">
        <v>2190</v>
      </c>
      <c r="H21" s="194">
        <v>1458</v>
      </c>
      <c r="I21" s="198">
        <f t="shared" si="1"/>
        <v>1610.782</v>
      </c>
      <c r="J21" s="194">
        <v>309</v>
      </c>
      <c r="K21" s="194">
        <v>42.7</v>
      </c>
      <c r="L21" s="194">
        <v>139</v>
      </c>
      <c r="M21" s="194">
        <v>17.5</v>
      </c>
      <c r="N21" s="199">
        <v>0.246</v>
      </c>
      <c r="O21" s="200">
        <v>0.253</v>
      </c>
      <c r="P21" s="200">
        <v>3.84</v>
      </c>
      <c r="Q21" s="199">
        <v>0.203</v>
      </c>
      <c r="R21" s="198">
        <v>508</v>
      </c>
      <c r="S21" s="194">
        <v>190</v>
      </c>
      <c r="T21" s="194">
        <v>351</v>
      </c>
      <c r="U21" s="196">
        <v>1.45</v>
      </c>
      <c r="V21" s="199">
        <v>0.311</v>
      </c>
      <c r="W21" s="200">
        <v>0.209</v>
      </c>
      <c r="X21" s="194" t="s">
        <v>119</v>
      </c>
      <c r="Y21" s="194">
        <v>47.07</v>
      </c>
    </row>
    <row r="22" spans="1:25" ht="12.75">
      <c r="A22" s="109" t="s">
        <v>31</v>
      </c>
      <c r="B22" s="195">
        <v>87.7</v>
      </c>
      <c r="C22" s="195">
        <f t="shared" si="0"/>
        <v>30.944444444444443</v>
      </c>
      <c r="D22" s="196">
        <v>7.43</v>
      </c>
      <c r="E22" s="197">
        <v>7.936</v>
      </c>
      <c r="F22" s="194">
        <v>1945</v>
      </c>
      <c r="G22" s="194">
        <v>1947</v>
      </c>
      <c r="H22" s="194">
        <v>1294</v>
      </c>
      <c r="I22" s="198">
        <f t="shared" si="1"/>
        <v>1334.948</v>
      </c>
      <c r="J22" s="194">
        <v>337</v>
      </c>
      <c r="K22" s="194">
        <v>20.9</v>
      </c>
      <c r="L22" s="194">
        <v>62.4</v>
      </c>
      <c r="M22" s="194">
        <v>11.4</v>
      </c>
      <c r="N22" s="199">
        <v>0.218</v>
      </c>
      <c r="O22" s="200">
        <v>0.091</v>
      </c>
      <c r="P22" s="200">
        <v>2.46</v>
      </c>
      <c r="Q22" s="199">
        <v>0.086</v>
      </c>
      <c r="R22" s="198">
        <v>335</v>
      </c>
      <c r="S22" s="194">
        <v>169</v>
      </c>
      <c r="T22" s="194">
        <v>360</v>
      </c>
      <c r="U22" s="196">
        <v>1.39</v>
      </c>
      <c r="V22" s="199">
        <v>0.325</v>
      </c>
      <c r="W22" s="200">
        <v>0.238</v>
      </c>
      <c r="X22" s="194" t="s">
        <v>119</v>
      </c>
      <c r="Y22" s="194">
        <v>34.44</v>
      </c>
    </row>
    <row r="23" spans="1:25" ht="12.75">
      <c r="A23" s="109" t="s">
        <v>32</v>
      </c>
      <c r="B23" s="195">
        <v>71.3</v>
      </c>
      <c r="C23" s="195">
        <f t="shared" si="0"/>
        <v>21.833333333333332</v>
      </c>
      <c r="D23" s="196">
        <v>7.88</v>
      </c>
      <c r="E23" s="197">
        <v>7.904</v>
      </c>
      <c r="F23" s="194">
        <v>562</v>
      </c>
      <c r="G23" s="194">
        <v>581</v>
      </c>
      <c r="H23" s="194">
        <v>389</v>
      </c>
      <c r="I23" s="198">
        <f t="shared" si="1"/>
        <v>440.42</v>
      </c>
      <c r="J23" s="194">
        <v>78.9</v>
      </c>
      <c r="K23" s="194">
        <v>7.47</v>
      </c>
      <c r="L23" s="194">
        <v>36.3</v>
      </c>
      <c r="M23" s="194">
        <v>6.6</v>
      </c>
      <c r="N23" s="199">
        <v>0.084</v>
      </c>
      <c r="O23" s="200">
        <v>0.03</v>
      </c>
      <c r="P23" s="200">
        <v>0.563</v>
      </c>
      <c r="Q23" s="199">
        <v>0.052</v>
      </c>
      <c r="R23" s="198">
        <v>160</v>
      </c>
      <c r="S23" s="194">
        <v>65.2</v>
      </c>
      <c r="T23" s="194">
        <v>58.7</v>
      </c>
      <c r="U23" s="194">
        <v>0.85</v>
      </c>
      <c r="V23" s="199">
        <v>0.099</v>
      </c>
      <c r="W23" s="200">
        <v>0.112</v>
      </c>
      <c r="X23" s="194" t="s">
        <v>121</v>
      </c>
      <c r="Y23" s="194">
        <v>25.46</v>
      </c>
    </row>
    <row r="24" spans="1:25" ht="12.75">
      <c r="A24" s="109" t="s">
        <v>46</v>
      </c>
      <c r="B24" s="195">
        <v>78.8</v>
      </c>
      <c r="C24" s="195">
        <f t="shared" si="0"/>
        <v>26</v>
      </c>
      <c r="D24" s="196">
        <v>7.71</v>
      </c>
      <c r="E24" s="197">
        <v>7.638</v>
      </c>
      <c r="F24" s="194">
        <v>763</v>
      </c>
      <c r="G24" s="194">
        <v>749</v>
      </c>
      <c r="H24" s="194">
        <v>497</v>
      </c>
      <c r="I24" s="198">
        <f t="shared" si="1"/>
        <v>546.5809999999999</v>
      </c>
      <c r="J24" s="194">
        <v>61.4</v>
      </c>
      <c r="K24" s="194">
        <v>5.62</v>
      </c>
      <c r="L24" s="194">
        <v>88.4</v>
      </c>
      <c r="M24" s="194">
        <v>13.7</v>
      </c>
      <c r="N24" s="199">
        <v>0.083</v>
      </c>
      <c r="O24" s="200">
        <v>0.03</v>
      </c>
      <c r="P24" s="200">
        <v>1.14</v>
      </c>
      <c r="Q24" s="199">
        <v>0.182</v>
      </c>
      <c r="R24" s="198">
        <v>145</v>
      </c>
      <c r="S24" s="194">
        <v>96.8</v>
      </c>
      <c r="T24" s="194">
        <v>104</v>
      </c>
      <c r="U24" s="196">
        <v>0.6</v>
      </c>
      <c r="V24" s="199">
        <v>0.232</v>
      </c>
      <c r="W24" s="200">
        <v>0.084</v>
      </c>
      <c r="X24" s="194" t="s">
        <v>117</v>
      </c>
      <c r="Y24" s="194">
        <v>29.31</v>
      </c>
    </row>
    <row r="25" spans="1:25" ht="12.75">
      <c r="A25" s="109" t="s">
        <v>48</v>
      </c>
      <c r="B25" s="195">
        <v>68.8</v>
      </c>
      <c r="C25" s="195">
        <f t="shared" si="0"/>
        <v>20.444444444444443</v>
      </c>
      <c r="D25" s="196">
        <v>7.38</v>
      </c>
      <c r="E25" s="197">
        <v>8.043</v>
      </c>
      <c r="F25" s="194">
        <v>1222</v>
      </c>
      <c r="G25" s="194">
        <v>1210</v>
      </c>
      <c r="H25" s="194">
        <v>810</v>
      </c>
      <c r="I25" s="198">
        <f t="shared" si="1"/>
        <v>903.561</v>
      </c>
      <c r="J25" s="194">
        <v>66.4</v>
      </c>
      <c r="K25" s="194">
        <v>9.71</v>
      </c>
      <c r="L25" s="194">
        <v>159</v>
      </c>
      <c r="M25" s="194">
        <v>26.7</v>
      </c>
      <c r="N25" s="199">
        <v>0.076</v>
      </c>
      <c r="O25" s="200">
        <v>0.068</v>
      </c>
      <c r="P25" s="200">
        <v>2.23</v>
      </c>
      <c r="Q25" s="199">
        <v>0.345</v>
      </c>
      <c r="R25" s="198">
        <v>240</v>
      </c>
      <c r="S25" s="194">
        <v>212</v>
      </c>
      <c r="T25" s="194">
        <v>158</v>
      </c>
      <c r="U25" s="194">
        <v>0.25</v>
      </c>
      <c r="V25" s="199">
        <v>0.259</v>
      </c>
      <c r="W25" s="200">
        <v>0.073</v>
      </c>
      <c r="X25" s="194" t="s">
        <v>117</v>
      </c>
      <c r="Y25" s="194">
        <v>28.45</v>
      </c>
    </row>
    <row r="26" spans="1:25" ht="12.75">
      <c r="A26" s="109" t="s">
        <v>47</v>
      </c>
      <c r="B26" s="195">
        <v>76.6</v>
      </c>
      <c r="C26" s="195">
        <f t="shared" si="0"/>
        <v>24.777777777777775</v>
      </c>
      <c r="D26" s="196">
        <v>7.37</v>
      </c>
      <c r="E26" s="197">
        <v>7.742</v>
      </c>
      <c r="F26" s="194">
        <v>1169</v>
      </c>
      <c r="G26" s="194">
        <v>1252</v>
      </c>
      <c r="H26" s="194">
        <v>832</v>
      </c>
      <c r="I26" s="198">
        <f t="shared" si="1"/>
        <v>871.0099999999999</v>
      </c>
      <c r="J26" s="194">
        <v>87.3</v>
      </c>
      <c r="K26" s="194">
        <v>10.1</v>
      </c>
      <c r="L26" s="194">
        <v>128</v>
      </c>
      <c r="M26" s="194">
        <v>28.5</v>
      </c>
      <c r="N26" s="199">
        <v>0.102</v>
      </c>
      <c r="O26" s="200">
        <v>0.068</v>
      </c>
      <c r="P26" s="200">
        <v>2.4</v>
      </c>
      <c r="Q26" s="199">
        <v>0.171</v>
      </c>
      <c r="R26" s="198">
        <v>170</v>
      </c>
      <c r="S26" s="194">
        <v>228</v>
      </c>
      <c r="T26" s="194">
        <v>184</v>
      </c>
      <c r="U26" s="194">
        <v>0.54</v>
      </c>
      <c r="V26" s="199">
        <v>0.487</v>
      </c>
      <c r="W26" s="200">
        <v>0.092</v>
      </c>
      <c r="X26" s="194">
        <v>2.16</v>
      </c>
      <c r="Y26" s="194">
        <v>29.09</v>
      </c>
    </row>
    <row r="27" spans="1:25" ht="12.75">
      <c r="A27" s="109" t="s">
        <v>49</v>
      </c>
      <c r="B27" s="195">
        <v>73.6</v>
      </c>
      <c r="C27" s="195">
        <f t="shared" si="0"/>
        <v>23.111111111111107</v>
      </c>
      <c r="D27" s="196">
        <v>7.4</v>
      </c>
      <c r="E27" s="197">
        <v>7.847</v>
      </c>
      <c r="F27" s="194">
        <v>1239</v>
      </c>
      <c r="G27" s="194">
        <v>1270</v>
      </c>
      <c r="H27" s="194">
        <v>846</v>
      </c>
      <c r="I27" s="198">
        <f t="shared" si="1"/>
        <v>898.0619999999999</v>
      </c>
      <c r="J27" s="194">
        <v>154</v>
      </c>
      <c r="K27" s="194">
        <v>6.95</v>
      </c>
      <c r="L27" s="194">
        <v>93.2</v>
      </c>
      <c r="M27" s="194">
        <v>23.3</v>
      </c>
      <c r="N27" s="199">
        <v>0.122</v>
      </c>
      <c r="O27" s="200">
        <v>0.041</v>
      </c>
      <c r="P27" s="200">
        <v>2.43</v>
      </c>
      <c r="Q27" s="199">
        <v>0.162</v>
      </c>
      <c r="R27" s="198">
        <v>200</v>
      </c>
      <c r="S27" s="194">
        <v>172</v>
      </c>
      <c r="T27" s="194">
        <v>209</v>
      </c>
      <c r="U27" s="194">
        <v>0.65</v>
      </c>
      <c r="V27" s="199">
        <v>0.406</v>
      </c>
      <c r="W27" s="200">
        <v>0.171</v>
      </c>
      <c r="X27" s="194">
        <v>0.12</v>
      </c>
      <c r="Y27" s="194">
        <v>35.51</v>
      </c>
    </row>
    <row r="28" spans="1:25" ht="12.75">
      <c r="A28" s="109" t="s">
        <v>50</v>
      </c>
      <c r="B28" s="195">
        <v>85.9</v>
      </c>
      <c r="C28" s="195">
        <f t="shared" si="0"/>
        <v>29.944444444444443</v>
      </c>
      <c r="D28" s="196">
        <v>7.64</v>
      </c>
      <c r="E28" s="197">
        <v>7.831</v>
      </c>
      <c r="F28" s="194">
        <v>508</v>
      </c>
      <c r="G28" s="194">
        <v>494</v>
      </c>
      <c r="H28" s="194">
        <v>329</v>
      </c>
      <c r="I28" s="198">
        <f t="shared" si="1"/>
        <v>436.619</v>
      </c>
      <c r="J28" s="194">
        <v>34.9</v>
      </c>
      <c r="K28" s="194">
        <v>2.7</v>
      </c>
      <c r="L28" s="194">
        <v>59.4</v>
      </c>
      <c r="M28" s="194">
        <v>15.6</v>
      </c>
      <c r="N28" s="199">
        <v>0.015</v>
      </c>
      <c r="O28" s="200">
        <v>0.004</v>
      </c>
      <c r="P28" s="200">
        <v>1.03</v>
      </c>
      <c r="Q28" s="199">
        <v>0.077</v>
      </c>
      <c r="R28" s="198">
        <v>150</v>
      </c>
      <c r="S28" s="194">
        <v>103</v>
      </c>
      <c r="T28" s="194">
        <v>13.9</v>
      </c>
      <c r="U28" s="194">
        <v>0.61</v>
      </c>
      <c r="V28" s="199">
        <v>0.165</v>
      </c>
      <c r="W28" s="200">
        <v>0.048</v>
      </c>
      <c r="X28" s="194">
        <v>0.83</v>
      </c>
      <c r="Y28" s="194">
        <v>54.34</v>
      </c>
    </row>
    <row r="29" spans="1:25" ht="12.75">
      <c r="A29" s="109" t="s">
        <v>51</v>
      </c>
      <c r="B29" s="195">
        <v>68.9</v>
      </c>
      <c r="C29" s="195">
        <f t="shared" si="0"/>
        <v>20.500000000000004</v>
      </c>
      <c r="D29" s="196">
        <v>7.62</v>
      </c>
      <c r="E29" s="197">
        <v>7.703</v>
      </c>
      <c r="F29" s="194">
        <v>784</v>
      </c>
      <c r="G29" s="194">
        <v>774</v>
      </c>
      <c r="H29" s="194">
        <v>517</v>
      </c>
      <c r="I29" s="198">
        <f t="shared" si="1"/>
        <v>588.0340000000001</v>
      </c>
      <c r="J29" s="194">
        <v>60.5</v>
      </c>
      <c r="K29" s="194">
        <v>22.9</v>
      </c>
      <c r="L29" s="194">
        <v>82.3</v>
      </c>
      <c r="M29" s="194">
        <v>16.3</v>
      </c>
      <c r="N29" s="199">
        <v>0.106</v>
      </c>
      <c r="O29" s="200">
        <v>0.008</v>
      </c>
      <c r="P29" s="200">
        <v>1.17</v>
      </c>
      <c r="Q29" s="199">
        <v>0.187</v>
      </c>
      <c r="R29" s="198">
        <v>160</v>
      </c>
      <c r="S29" s="198">
        <v>111</v>
      </c>
      <c r="T29" s="195">
        <v>93</v>
      </c>
      <c r="U29" s="194">
        <v>1.15</v>
      </c>
      <c r="V29" s="199">
        <v>0.173</v>
      </c>
      <c r="W29" s="200">
        <v>0.09</v>
      </c>
      <c r="X29" s="194">
        <v>0.21</v>
      </c>
      <c r="Y29" s="194">
        <v>38.94</v>
      </c>
    </row>
    <row r="30" spans="1:25" ht="12.75">
      <c r="A30" s="109" t="s">
        <v>52</v>
      </c>
      <c r="B30" s="195">
        <v>69.3</v>
      </c>
      <c r="C30" s="195">
        <f t="shared" si="0"/>
        <v>20.72222222222222</v>
      </c>
      <c r="D30" s="196">
        <v>7.71</v>
      </c>
      <c r="E30" s="197">
        <v>7.856</v>
      </c>
      <c r="F30" s="194">
        <v>616</v>
      </c>
      <c r="G30" s="194">
        <v>603</v>
      </c>
      <c r="H30" s="194">
        <v>401</v>
      </c>
      <c r="I30" s="198">
        <f t="shared" si="1"/>
        <v>486.496</v>
      </c>
      <c r="J30" s="194">
        <v>66.3</v>
      </c>
      <c r="K30" s="194">
        <v>15.6</v>
      </c>
      <c r="L30" s="194">
        <v>52.8</v>
      </c>
      <c r="M30" s="194">
        <v>11</v>
      </c>
      <c r="N30" s="199">
        <v>0.115</v>
      </c>
      <c r="O30" s="200">
        <v>0.016</v>
      </c>
      <c r="P30" s="200">
        <v>0.713</v>
      </c>
      <c r="Q30" s="199">
        <v>0.175</v>
      </c>
      <c r="R30" s="198">
        <v>175</v>
      </c>
      <c r="S30" s="195">
        <v>65</v>
      </c>
      <c r="T30" s="194">
        <v>55.4</v>
      </c>
      <c r="U30" s="196">
        <v>2</v>
      </c>
      <c r="V30" s="199">
        <v>0.129</v>
      </c>
      <c r="W30" s="200">
        <v>0.108</v>
      </c>
      <c r="X30" s="194" t="s">
        <v>121</v>
      </c>
      <c r="Y30" s="194">
        <v>42.14</v>
      </c>
    </row>
    <row r="31" spans="1:25" ht="12.75">
      <c r="A31" s="109" t="s">
        <v>53</v>
      </c>
      <c r="B31" s="195">
        <v>72.9</v>
      </c>
      <c r="C31" s="195">
        <f t="shared" si="0"/>
        <v>22.722222222222225</v>
      </c>
      <c r="D31" s="196">
        <v>7.82</v>
      </c>
      <c r="E31" s="197">
        <v>7.952</v>
      </c>
      <c r="F31" s="194">
        <v>544</v>
      </c>
      <c r="G31" s="194">
        <v>550</v>
      </c>
      <c r="H31" s="194">
        <v>367</v>
      </c>
      <c r="I31" s="198">
        <f t="shared" si="1"/>
        <v>440.0930000000001</v>
      </c>
      <c r="J31" s="194">
        <v>69.4</v>
      </c>
      <c r="K31" s="194">
        <v>15.2</v>
      </c>
      <c r="L31" s="194">
        <v>31.5</v>
      </c>
      <c r="M31" s="194">
        <v>7.29</v>
      </c>
      <c r="N31" s="199">
        <v>0.114</v>
      </c>
      <c r="O31" s="200">
        <v>0.044</v>
      </c>
      <c r="P31" s="200">
        <v>0.55</v>
      </c>
      <c r="Q31" s="199">
        <v>0.103</v>
      </c>
      <c r="R31" s="198">
        <v>175</v>
      </c>
      <c r="S31" s="194">
        <v>55.9</v>
      </c>
      <c r="T31" s="194">
        <v>44.1</v>
      </c>
      <c r="U31" s="194">
        <v>1.99</v>
      </c>
      <c r="V31" s="199">
        <v>0.083</v>
      </c>
      <c r="W31" s="200">
        <v>0.099</v>
      </c>
      <c r="X31" s="194" t="s">
        <v>121</v>
      </c>
      <c r="Y31" s="194">
        <v>38.72</v>
      </c>
    </row>
    <row r="32" spans="1:25" ht="12.75">
      <c r="A32" s="109" t="s">
        <v>54</v>
      </c>
      <c r="B32" s="195">
        <v>92.5</v>
      </c>
      <c r="C32" s="195">
        <f t="shared" si="0"/>
        <v>33.611111111111114</v>
      </c>
      <c r="D32" s="196">
        <v>7.85</v>
      </c>
      <c r="E32" s="197">
        <v>8.122</v>
      </c>
      <c r="F32" s="194">
        <v>854</v>
      </c>
      <c r="G32" s="194">
        <v>836</v>
      </c>
      <c r="H32" s="194">
        <v>556</v>
      </c>
      <c r="I32" s="198">
        <f t="shared" si="1"/>
        <v>656.71</v>
      </c>
      <c r="J32" s="194">
        <v>144</v>
      </c>
      <c r="K32" s="194">
        <v>16.4</v>
      </c>
      <c r="L32" s="194">
        <v>26.3</v>
      </c>
      <c r="M32" s="194">
        <v>5.58</v>
      </c>
      <c r="N32" s="199">
        <v>0.146</v>
      </c>
      <c r="O32" s="200">
        <v>0.081</v>
      </c>
      <c r="P32" s="200">
        <v>0.744</v>
      </c>
      <c r="Q32" s="199">
        <v>0.047</v>
      </c>
      <c r="R32" s="198">
        <v>255</v>
      </c>
      <c r="S32" s="194">
        <v>97.1</v>
      </c>
      <c r="T32" s="194">
        <v>70.4</v>
      </c>
      <c r="U32" s="194">
        <v>2.39</v>
      </c>
      <c r="V32" s="199">
        <v>0.119</v>
      </c>
      <c r="W32" s="200">
        <v>0.113</v>
      </c>
      <c r="X32" s="194" t="s">
        <v>117</v>
      </c>
      <c r="Y32" s="194">
        <v>38.29</v>
      </c>
    </row>
    <row r="33" spans="1:25" ht="12.75">
      <c r="A33" s="109" t="s">
        <v>55</v>
      </c>
      <c r="B33" s="195">
        <v>69.1</v>
      </c>
      <c r="C33" s="195">
        <f t="shared" si="0"/>
        <v>20.611111111111107</v>
      </c>
      <c r="D33" s="196">
        <v>7.81</v>
      </c>
      <c r="E33" s="197">
        <v>7.759</v>
      </c>
      <c r="F33" s="194">
        <v>565</v>
      </c>
      <c r="G33" s="194">
        <v>569</v>
      </c>
      <c r="H33" s="194">
        <v>379</v>
      </c>
      <c r="I33" s="198">
        <f t="shared" si="1"/>
        <v>463.41200000000003</v>
      </c>
      <c r="J33" s="194">
        <v>61.5</v>
      </c>
      <c r="K33" s="194">
        <v>19.1</v>
      </c>
      <c r="L33" s="194">
        <v>47.1</v>
      </c>
      <c r="M33" s="194">
        <v>7.43</v>
      </c>
      <c r="N33" s="199">
        <v>0.099</v>
      </c>
      <c r="O33" s="200">
        <v>0.062</v>
      </c>
      <c r="P33" s="200">
        <v>0.814</v>
      </c>
      <c r="Q33" s="199">
        <v>0.063</v>
      </c>
      <c r="R33" s="198">
        <v>178</v>
      </c>
      <c r="S33" s="194">
        <v>60.4</v>
      </c>
      <c r="T33" s="194">
        <v>46.3</v>
      </c>
      <c r="U33" s="194">
        <v>2.14</v>
      </c>
      <c r="V33" s="199">
        <v>0.086</v>
      </c>
      <c r="W33" s="200">
        <v>0.098</v>
      </c>
      <c r="X33" s="194" t="s">
        <v>121</v>
      </c>
      <c r="Y33" s="194">
        <v>40.22</v>
      </c>
    </row>
    <row r="34" spans="1:25" ht="12.75">
      <c r="A34" s="109" t="s">
        <v>56</v>
      </c>
      <c r="B34" s="195">
        <v>79.9</v>
      </c>
      <c r="C34" s="195">
        <f t="shared" si="0"/>
        <v>26.611111111111114</v>
      </c>
      <c r="D34" s="196">
        <v>7.48</v>
      </c>
      <c r="E34" s="197">
        <v>7.842</v>
      </c>
      <c r="F34" s="194">
        <v>2400</v>
      </c>
      <c r="G34" s="194">
        <v>2450</v>
      </c>
      <c r="H34" s="194">
        <v>1630</v>
      </c>
      <c r="I34" s="198">
        <f t="shared" si="1"/>
        <v>1665.291</v>
      </c>
      <c r="J34" s="194">
        <v>366</v>
      </c>
      <c r="K34" s="194">
        <v>32</v>
      </c>
      <c r="L34" s="194">
        <v>114</v>
      </c>
      <c r="M34" s="194">
        <v>23.5</v>
      </c>
      <c r="N34" s="199">
        <v>0.282</v>
      </c>
      <c r="O34" s="200">
        <v>0.109</v>
      </c>
      <c r="P34" s="200">
        <v>3.99</v>
      </c>
      <c r="Q34" s="199">
        <v>0.311</v>
      </c>
      <c r="R34" s="198">
        <v>335</v>
      </c>
      <c r="S34" s="194">
        <v>267</v>
      </c>
      <c r="T34" s="198">
        <v>485</v>
      </c>
      <c r="U34" s="194">
        <v>0.82</v>
      </c>
      <c r="V34" s="199">
        <v>0.468</v>
      </c>
      <c r="W34" s="200">
        <v>0.231</v>
      </c>
      <c r="X34" s="194" t="s">
        <v>119</v>
      </c>
      <c r="Y34" s="194">
        <v>36.58</v>
      </c>
    </row>
    <row r="35" spans="1:25" ht="12.75">
      <c r="A35" s="109" t="s">
        <v>57</v>
      </c>
      <c r="B35" s="195">
        <v>75.8</v>
      </c>
      <c r="C35" s="195">
        <f t="shared" si="0"/>
        <v>24.333333333333332</v>
      </c>
      <c r="D35" s="196">
        <v>7.53</v>
      </c>
      <c r="E35" s="197">
        <v>7.815</v>
      </c>
      <c r="F35" s="194">
        <v>2300</v>
      </c>
      <c r="G35" s="194">
        <v>2350</v>
      </c>
      <c r="H35" s="194">
        <v>1560</v>
      </c>
      <c r="I35" s="198">
        <f t="shared" si="1"/>
        <v>1505.9060000000002</v>
      </c>
      <c r="J35" s="194">
        <v>261</v>
      </c>
      <c r="K35" s="194">
        <v>49</v>
      </c>
      <c r="L35" s="194">
        <v>147</v>
      </c>
      <c r="M35" s="194">
        <v>43.1</v>
      </c>
      <c r="N35" s="199">
        <v>0.338</v>
      </c>
      <c r="O35" s="200">
        <v>0.207</v>
      </c>
      <c r="P35" s="200">
        <v>5.21</v>
      </c>
      <c r="Q35" s="199">
        <v>0.185</v>
      </c>
      <c r="R35" s="198">
        <v>193</v>
      </c>
      <c r="S35" s="194">
        <v>239</v>
      </c>
      <c r="T35" s="194">
        <v>512</v>
      </c>
      <c r="U35" s="196">
        <v>0.5</v>
      </c>
      <c r="V35" s="199">
        <v>0.91</v>
      </c>
      <c r="W35" s="200">
        <v>0.246</v>
      </c>
      <c r="X35" s="194">
        <v>3.51</v>
      </c>
      <c r="Y35" s="194">
        <v>50.7</v>
      </c>
    </row>
    <row r="36" spans="1:25" ht="12.75">
      <c r="A36" s="109" t="s">
        <v>58</v>
      </c>
      <c r="B36" s="195">
        <v>76.7</v>
      </c>
      <c r="C36" s="195">
        <f t="shared" si="0"/>
        <v>24.833333333333332</v>
      </c>
      <c r="D36" s="196">
        <v>7.67</v>
      </c>
      <c r="E36" s="197">
        <v>7.771</v>
      </c>
      <c r="F36" s="194">
        <v>2390</v>
      </c>
      <c r="G36" s="194">
        <v>2440</v>
      </c>
      <c r="H36" s="194">
        <v>1619</v>
      </c>
      <c r="I36" s="198">
        <f t="shared" si="1"/>
        <v>1533.408</v>
      </c>
      <c r="J36" s="194">
        <v>294</v>
      </c>
      <c r="K36" s="194">
        <v>41</v>
      </c>
      <c r="L36" s="194">
        <v>129</v>
      </c>
      <c r="M36" s="194">
        <v>42.2</v>
      </c>
      <c r="N36" s="199">
        <v>0.418</v>
      </c>
      <c r="O36" s="200">
        <v>0.141</v>
      </c>
      <c r="P36" s="200">
        <v>5.14</v>
      </c>
      <c r="Q36" s="199">
        <v>0.17</v>
      </c>
      <c r="R36" s="198">
        <v>175</v>
      </c>
      <c r="S36" s="194">
        <v>242</v>
      </c>
      <c r="T36" s="194">
        <v>560</v>
      </c>
      <c r="U36" s="194">
        <v>0.48</v>
      </c>
      <c r="V36" s="199">
        <v>0.982</v>
      </c>
      <c r="W36" s="200">
        <v>0.217</v>
      </c>
      <c r="X36" s="196">
        <v>0.3</v>
      </c>
      <c r="Y36" s="194">
        <v>42.36</v>
      </c>
    </row>
    <row r="37" spans="1:25" ht="12.75">
      <c r="A37" s="109" t="s">
        <v>59</v>
      </c>
      <c r="B37" s="195">
        <v>82.1</v>
      </c>
      <c r="C37" s="195">
        <f t="shared" si="0"/>
        <v>27.83333333333333</v>
      </c>
      <c r="D37" s="196">
        <v>7.8</v>
      </c>
      <c r="E37" s="197">
        <v>7.922</v>
      </c>
      <c r="F37" s="194">
        <v>1643</v>
      </c>
      <c r="G37" s="194">
        <v>1631</v>
      </c>
      <c r="H37" s="194">
        <v>1084</v>
      </c>
      <c r="I37" s="198">
        <f t="shared" si="1"/>
        <v>1072.9049999999997</v>
      </c>
      <c r="J37" s="194">
        <v>281</v>
      </c>
      <c r="K37" s="194">
        <v>10.1</v>
      </c>
      <c r="L37" s="194">
        <v>63.3</v>
      </c>
      <c r="M37" s="194">
        <v>7.48</v>
      </c>
      <c r="N37" s="199">
        <v>0.198</v>
      </c>
      <c r="O37" s="200">
        <v>0.044</v>
      </c>
      <c r="P37" s="200">
        <v>1.48</v>
      </c>
      <c r="Q37" s="199">
        <v>0.085</v>
      </c>
      <c r="R37" s="198">
        <v>185</v>
      </c>
      <c r="S37" s="194">
        <v>158</v>
      </c>
      <c r="T37" s="194">
        <v>319</v>
      </c>
      <c r="U37" s="194">
        <v>0.58</v>
      </c>
      <c r="V37" s="199">
        <v>0.319</v>
      </c>
      <c r="W37" s="200">
        <v>0.259</v>
      </c>
      <c r="X37" s="196">
        <v>2.2</v>
      </c>
      <c r="Y37" s="194">
        <v>43.86</v>
      </c>
    </row>
    <row r="38" spans="1:25" ht="12.75">
      <c r="A38" s="109" t="s">
        <v>60</v>
      </c>
      <c r="B38" s="195">
        <v>91.2</v>
      </c>
      <c r="C38" s="195">
        <f t="shared" si="0"/>
        <v>32.888888888888886</v>
      </c>
      <c r="D38" s="196">
        <v>8.06</v>
      </c>
      <c r="E38" s="197">
        <v>8.026</v>
      </c>
      <c r="F38" s="194">
        <v>711</v>
      </c>
      <c r="G38" s="194">
        <v>730</v>
      </c>
      <c r="H38" s="194">
        <v>485</v>
      </c>
      <c r="I38" s="198">
        <f t="shared" si="1"/>
        <v>539.267</v>
      </c>
      <c r="J38" s="194">
        <v>131</v>
      </c>
      <c r="K38" s="194">
        <v>3.8</v>
      </c>
      <c r="L38" s="194">
        <v>25.8</v>
      </c>
      <c r="M38" s="194">
        <v>0.756</v>
      </c>
      <c r="N38" s="199">
        <v>0.095</v>
      </c>
      <c r="O38" s="200">
        <v>0.024</v>
      </c>
      <c r="P38" s="200">
        <v>0.295</v>
      </c>
      <c r="Q38" s="199">
        <v>0.043</v>
      </c>
      <c r="R38" s="198">
        <v>128</v>
      </c>
      <c r="S38" s="194">
        <v>136</v>
      </c>
      <c r="T38" s="194">
        <v>72.7</v>
      </c>
      <c r="U38" s="196">
        <v>0.6</v>
      </c>
      <c r="V38" s="199">
        <v>0.132</v>
      </c>
      <c r="W38" s="200">
        <v>0.232</v>
      </c>
      <c r="X38" s="194" t="s">
        <v>117</v>
      </c>
      <c r="Y38" s="194">
        <v>39.79</v>
      </c>
    </row>
    <row r="39" spans="2:25" ht="12.75">
      <c r="B39" s="195">
        <v>88.6</v>
      </c>
      <c r="C39" s="195">
        <f t="shared" si="0"/>
        <v>31.444444444444443</v>
      </c>
      <c r="D39" s="196">
        <v>7.91</v>
      </c>
      <c r="E39" s="197">
        <v>7.94</v>
      </c>
      <c r="F39" s="194">
        <v>1007</v>
      </c>
      <c r="G39" s="194">
        <v>898</v>
      </c>
      <c r="H39" s="194">
        <v>660</v>
      </c>
      <c r="I39" s="198">
        <f t="shared" si="1"/>
        <v>665.899</v>
      </c>
      <c r="J39" s="194">
        <v>163</v>
      </c>
      <c r="K39" s="194">
        <v>4.28</v>
      </c>
      <c r="L39" s="194">
        <v>43.5</v>
      </c>
      <c r="M39" s="194">
        <v>0.911</v>
      </c>
      <c r="N39" s="199">
        <v>0.106</v>
      </c>
      <c r="O39" s="200">
        <v>0.025</v>
      </c>
      <c r="P39" s="200">
        <v>0.448</v>
      </c>
      <c r="Q39" s="199">
        <v>0.073</v>
      </c>
      <c r="R39" s="198">
        <v>113</v>
      </c>
      <c r="S39" s="194">
        <v>144</v>
      </c>
      <c r="T39" s="194">
        <v>160</v>
      </c>
      <c r="U39" s="196">
        <v>0.66</v>
      </c>
      <c r="V39" s="199">
        <v>0.177</v>
      </c>
      <c r="W39" s="200">
        <v>0.209</v>
      </c>
      <c r="X39" s="194" t="s">
        <v>117</v>
      </c>
      <c r="Y39" s="194">
        <v>35.51</v>
      </c>
    </row>
    <row r="40" spans="1:25" ht="14.25">
      <c r="A40" s="112" t="s">
        <v>352</v>
      </c>
      <c r="B40" s="195"/>
      <c r="C40" s="195"/>
      <c r="D40" s="196"/>
      <c r="E40" s="197"/>
      <c r="F40" s="194"/>
      <c r="G40" s="194"/>
      <c r="H40" s="194"/>
      <c r="I40" s="198"/>
      <c r="J40" s="128"/>
      <c r="K40" s="128"/>
      <c r="L40" s="128"/>
      <c r="M40" s="128"/>
      <c r="N40" s="128"/>
      <c r="O40" s="128"/>
      <c r="P40" s="128"/>
      <c r="Q40" s="128"/>
      <c r="R40" s="233"/>
      <c r="S40" s="233"/>
      <c r="T40" s="233"/>
      <c r="U40" s="233"/>
      <c r="V40" s="233"/>
      <c r="W40" s="233"/>
      <c r="X40" s="233"/>
      <c r="Y40" s="233"/>
    </row>
    <row r="41" spans="1:25" ht="12.75">
      <c r="A41" s="128" t="s">
        <v>324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98"/>
      <c r="S41" s="194"/>
      <c r="T41" s="194"/>
      <c r="U41" s="196"/>
      <c r="V41" s="129"/>
      <c r="W41" s="129"/>
      <c r="X41" s="194"/>
      <c r="Y41" s="194"/>
    </row>
    <row r="42" spans="1:25" ht="12.75">
      <c r="A42" s="201" t="s">
        <v>317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202">
        <v>55.3</v>
      </c>
      <c r="L42" s="203">
        <v>261</v>
      </c>
      <c r="M42" s="202">
        <v>35.2</v>
      </c>
      <c r="N42" s="129">
        <v>0.726</v>
      </c>
      <c r="O42" s="129">
        <v>0.327</v>
      </c>
      <c r="P42" s="129">
        <v>3.77</v>
      </c>
      <c r="Q42" s="129">
        <v>0.566</v>
      </c>
      <c r="R42" s="198"/>
      <c r="S42" s="194"/>
      <c r="T42" s="194"/>
      <c r="U42" s="196"/>
      <c r="V42" s="129">
        <v>0.869</v>
      </c>
      <c r="W42" s="129">
        <v>0.494</v>
      </c>
      <c r="X42" s="194"/>
      <c r="Y42" s="194"/>
    </row>
    <row r="43" spans="1:25" ht="12.75">
      <c r="A43" s="201" t="s">
        <v>318</v>
      </c>
      <c r="B43" s="128"/>
      <c r="C43" s="128"/>
      <c r="D43" s="128"/>
      <c r="E43" s="128"/>
      <c r="F43" s="128"/>
      <c r="G43" s="128"/>
      <c r="H43" s="128"/>
      <c r="I43" s="128"/>
      <c r="J43" s="131">
        <v>49.8</v>
      </c>
      <c r="K43" s="202">
        <v>2.98</v>
      </c>
      <c r="L43" s="203">
        <v>50.7</v>
      </c>
      <c r="M43" s="202">
        <v>7.94</v>
      </c>
      <c r="N43" s="129">
        <v>0.071</v>
      </c>
      <c r="O43" s="129">
        <v>0.0128</v>
      </c>
      <c r="P43" s="129">
        <v>0.535</v>
      </c>
      <c r="Q43" s="129">
        <v>0.13</v>
      </c>
      <c r="R43" s="198"/>
      <c r="S43" s="194"/>
      <c r="T43" s="194"/>
      <c r="U43" s="196"/>
      <c r="V43" s="129">
        <v>0.065</v>
      </c>
      <c r="W43" s="129">
        <v>0.094</v>
      </c>
      <c r="X43" s="194"/>
      <c r="Y43" s="194"/>
    </row>
    <row r="44" spans="1:25" s="137" customFormat="1" ht="15.75" customHeight="1">
      <c r="A44" s="201" t="s">
        <v>319</v>
      </c>
      <c r="B44" s="234"/>
      <c r="C44" s="234"/>
      <c r="D44" s="234"/>
      <c r="E44" s="234"/>
      <c r="F44" s="234"/>
      <c r="G44" s="234"/>
      <c r="H44" s="234"/>
      <c r="I44" s="234"/>
      <c r="J44" s="131">
        <v>102</v>
      </c>
      <c r="K44" s="202">
        <v>9.17</v>
      </c>
      <c r="L44" s="203">
        <v>33.4</v>
      </c>
      <c r="M44" s="202">
        <v>8.91</v>
      </c>
      <c r="N44" s="129">
        <v>0.124</v>
      </c>
      <c r="O44" s="129">
        <v>0.031</v>
      </c>
      <c r="P44" s="129">
        <v>0.612</v>
      </c>
      <c r="Q44" s="129">
        <v>0.072</v>
      </c>
      <c r="R44" s="235"/>
      <c r="S44" s="235"/>
      <c r="T44" s="235"/>
      <c r="U44" s="235"/>
      <c r="V44" s="129">
        <v>0.106</v>
      </c>
      <c r="W44" s="129">
        <v>0.141</v>
      </c>
      <c r="X44" s="235"/>
      <c r="Y44" s="235"/>
    </row>
    <row r="45" spans="1:25" s="137" customFormat="1" ht="15">
      <c r="A45" s="201" t="s">
        <v>320</v>
      </c>
      <c r="B45" s="234"/>
      <c r="C45" s="234"/>
      <c r="D45" s="234"/>
      <c r="E45" s="234"/>
      <c r="F45" s="234"/>
      <c r="G45" s="234"/>
      <c r="H45" s="234"/>
      <c r="I45" s="234"/>
      <c r="J45" s="131">
        <v>81.1</v>
      </c>
      <c r="K45" s="202">
        <v>23.4</v>
      </c>
      <c r="L45" s="203">
        <v>46.4</v>
      </c>
      <c r="M45" s="202">
        <v>8.62</v>
      </c>
      <c r="N45" s="129">
        <v>0.138</v>
      </c>
      <c r="O45" s="129">
        <v>0.0674</v>
      </c>
      <c r="P45" s="129">
        <v>0.822</v>
      </c>
      <c r="Q45" s="129">
        <v>0.0798</v>
      </c>
      <c r="R45" s="235"/>
      <c r="S45" s="235"/>
      <c r="T45" s="235"/>
      <c r="U45" s="235"/>
      <c r="V45" s="129">
        <v>0.088</v>
      </c>
      <c r="W45" s="129">
        <v>0.127</v>
      </c>
      <c r="X45" s="235"/>
      <c r="Y45" s="235"/>
    </row>
    <row r="46" spans="1:25" s="137" customFormat="1" ht="15">
      <c r="A46" s="201" t="s">
        <v>321</v>
      </c>
      <c r="B46" s="235"/>
      <c r="C46" s="235"/>
      <c r="D46" s="235"/>
      <c r="E46" s="235"/>
      <c r="F46" s="235"/>
      <c r="G46" s="235"/>
      <c r="H46" s="235"/>
      <c r="I46" s="234"/>
      <c r="J46" s="131"/>
      <c r="K46" s="202">
        <v>5.5</v>
      </c>
      <c r="L46" s="203">
        <v>52.6</v>
      </c>
      <c r="M46" s="202">
        <v>1.29</v>
      </c>
      <c r="N46" s="129">
        <v>0.125</v>
      </c>
      <c r="O46" s="129">
        <v>0.0257</v>
      </c>
      <c r="P46" s="129">
        <v>0.518</v>
      </c>
      <c r="Q46" s="129">
        <v>0.101</v>
      </c>
      <c r="R46" s="235"/>
      <c r="S46" s="235"/>
      <c r="T46" s="235"/>
      <c r="U46" s="235"/>
      <c r="V46" s="129">
        <v>0.204</v>
      </c>
      <c r="W46" s="129">
        <v>0.231</v>
      </c>
      <c r="X46" s="235"/>
      <c r="Y46" s="235"/>
    </row>
    <row r="47" spans="1:25" s="137" customFormat="1" ht="15">
      <c r="A47" s="201" t="s">
        <v>325</v>
      </c>
      <c r="B47" s="235"/>
      <c r="C47" s="235"/>
      <c r="D47" s="235"/>
      <c r="E47" s="235"/>
      <c r="F47" s="235"/>
      <c r="G47" s="235"/>
      <c r="H47" s="235"/>
      <c r="I47" s="234"/>
      <c r="J47" s="194"/>
      <c r="K47" s="194"/>
      <c r="L47" s="194"/>
      <c r="M47" s="194"/>
      <c r="N47" s="199"/>
      <c r="O47" s="200"/>
      <c r="P47" s="200"/>
      <c r="Q47" s="199"/>
      <c r="R47" s="235"/>
      <c r="S47" s="235"/>
      <c r="T47" s="235"/>
      <c r="U47" s="235"/>
      <c r="V47" s="235"/>
      <c r="W47" s="235"/>
      <c r="X47" s="235"/>
      <c r="Y47" s="235"/>
    </row>
    <row r="48" spans="1:25" s="137" customFormat="1" ht="15">
      <c r="A48" s="201" t="s">
        <v>322</v>
      </c>
      <c r="B48" s="236"/>
      <c r="C48" s="236"/>
      <c r="D48" s="236"/>
      <c r="E48" s="236"/>
      <c r="F48" s="236"/>
      <c r="G48" s="236"/>
      <c r="H48" s="236"/>
      <c r="I48" s="234"/>
      <c r="J48" s="128">
        <v>33</v>
      </c>
      <c r="K48" s="202">
        <v>2.86</v>
      </c>
      <c r="L48" s="202">
        <v>38.8</v>
      </c>
      <c r="M48" s="202">
        <v>11.1</v>
      </c>
      <c r="N48" s="129">
        <v>0.034</v>
      </c>
      <c r="O48" s="129">
        <v>0.0136</v>
      </c>
      <c r="P48" s="129">
        <v>0.306</v>
      </c>
      <c r="Q48" s="129">
        <v>0.196</v>
      </c>
      <c r="R48" s="236"/>
      <c r="S48" s="236"/>
      <c r="T48" s="236"/>
      <c r="U48" s="236"/>
      <c r="V48" s="236"/>
      <c r="W48" s="129">
        <v>0.23</v>
      </c>
      <c r="X48" s="131"/>
      <c r="Y48" s="202">
        <v>4.14</v>
      </c>
    </row>
    <row r="49" spans="1:25" s="137" customFormat="1" ht="15">
      <c r="A49" s="201" t="s">
        <v>322</v>
      </c>
      <c r="B49" s="236"/>
      <c r="C49" s="236"/>
      <c r="D49" s="236"/>
      <c r="E49" s="236"/>
      <c r="F49" s="236"/>
      <c r="G49" s="236"/>
      <c r="H49" s="236"/>
      <c r="I49" s="234"/>
      <c r="J49" s="128">
        <v>21.6</v>
      </c>
      <c r="K49" s="202">
        <v>2.38</v>
      </c>
      <c r="L49" s="202">
        <v>35.6</v>
      </c>
      <c r="M49" s="202">
        <v>7.55</v>
      </c>
      <c r="N49" s="129">
        <v>0.016</v>
      </c>
      <c r="O49" s="129">
        <v>0.0117</v>
      </c>
      <c r="P49" s="129">
        <v>0.326</v>
      </c>
      <c r="Q49" s="129">
        <v>0.139</v>
      </c>
      <c r="R49" s="236"/>
      <c r="S49" s="236"/>
      <c r="T49" s="236"/>
      <c r="U49" s="236"/>
      <c r="V49" s="236"/>
      <c r="W49" s="129">
        <v>0.128</v>
      </c>
      <c r="X49" s="131"/>
      <c r="Y49" s="202">
        <v>2.98</v>
      </c>
    </row>
    <row r="50" spans="1:25" ht="12.75">
      <c r="A50" s="201" t="s">
        <v>323</v>
      </c>
      <c r="B50" s="195"/>
      <c r="C50" s="195"/>
      <c r="D50" s="196"/>
      <c r="E50" s="197"/>
      <c r="F50" s="194"/>
      <c r="G50" s="194"/>
      <c r="H50" s="194"/>
      <c r="I50" s="128"/>
      <c r="J50" s="128">
        <v>2.08</v>
      </c>
      <c r="K50" s="202">
        <v>0.651</v>
      </c>
      <c r="L50" s="202">
        <v>5.92</v>
      </c>
      <c r="M50" s="202">
        <v>1.5</v>
      </c>
      <c r="N50" s="129"/>
      <c r="O50" s="129"/>
      <c r="P50" s="129">
        <v>0.0278</v>
      </c>
      <c r="Q50" s="129">
        <v>0.11</v>
      </c>
      <c r="R50" s="128"/>
      <c r="S50" s="128"/>
      <c r="T50" s="128"/>
      <c r="U50" s="128"/>
      <c r="V50" s="128"/>
      <c r="W50" s="128"/>
      <c r="X50" s="128"/>
      <c r="Y50" s="128"/>
    </row>
    <row r="51" spans="1:25" ht="12.75">
      <c r="A51" s="201" t="s">
        <v>323</v>
      </c>
      <c r="B51" s="195"/>
      <c r="C51" s="195"/>
      <c r="D51" s="196"/>
      <c r="E51" s="197"/>
      <c r="F51" s="194"/>
      <c r="G51" s="194"/>
      <c r="H51" s="194"/>
      <c r="I51" s="128"/>
      <c r="J51" s="128">
        <v>2.64</v>
      </c>
      <c r="K51" s="202">
        <v>0.65</v>
      </c>
      <c r="L51" s="202">
        <v>5.73</v>
      </c>
      <c r="M51" s="202">
        <v>2</v>
      </c>
      <c r="N51" s="129"/>
      <c r="O51" s="129"/>
      <c r="P51" s="129">
        <v>0.0276</v>
      </c>
      <c r="Q51" s="129">
        <v>0.115</v>
      </c>
      <c r="R51" s="198"/>
      <c r="S51" s="194"/>
      <c r="T51" s="194"/>
      <c r="U51" s="196"/>
      <c r="V51" s="199"/>
      <c r="W51" s="200"/>
      <c r="X51" s="194"/>
      <c r="Y51" s="128"/>
    </row>
    <row r="52" spans="1:25" ht="12.75">
      <c r="A52" s="201" t="s">
        <v>326</v>
      </c>
      <c r="B52" s="195"/>
      <c r="C52" s="195"/>
      <c r="D52" s="196"/>
      <c r="E52" s="197"/>
      <c r="F52" s="194"/>
      <c r="G52" s="194"/>
      <c r="H52" s="194"/>
      <c r="I52" s="128"/>
      <c r="J52" s="128"/>
      <c r="K52" s="204"/>
      <c r="L52" s="204"/>
      <c r="M52" s="204"/>
      <c r="N52" s="205"/>
      <c r="O52" s="205"/>
      <c r="P52" s="205"/>
      <c r="Q52" s="129"/>
      <c r="R52" s="234"/>
      <c r="S52" s="234"/>
      <c r="T52" s="234"/>
      <c r="U52" s="234"/>
      <c r="V52" s="234"/>
      <c r="W52" s="234"/>
      <c r="X52" s="234"/>
      <c r="Y52" s="234"/>
    </row>
    <row r="53" spans="1:25" ht="12.75">
      <c r="A53" s="201" t="s">
        <v>322</v>
      </c>
      <c r="B53" s="195"/>
      <c r="C53" s="195"/>
      <c r="D53" s="196"/>
      <c r="E53" s="197"/>
      <c r="F53" s="115"/>
      <c r="G53" s="115"/>
      <c r="H53" s="115"/>
      <c r="I53" s="128"/>
      <c r="J53" s="128">
        <v>22.07</v>
      </c>
      <c r="K53" s="202">
        <v>2.356</v>
      </c>
      <c r="L53" s="202">
        <v>31.04</v>
      </c>
      <c r="M53" s="202">
        <v>7.989</v>
      </c>
      <c r="N53" s="129">
        <v>0.0165</v>
      </c>
      <c r="O53" s="129">
        <v>0.013</v>
      </c>
      <c r="P53" s="129">
        <v>0.2948</v>
      </c>
      <c r="Q53" s="129">
        <v>0.0912</v>
      </c>
      <c r="R53" s="198"/>
      <c r="S53" s="194"/>
      <c r="T53" s="194"/>
      <c r="U53" s="196"/>
      <c r="V53" s="199"/>
      <c r="W53" s="129">
        <v>0.1448</v>
      </c>
      <c r="X53" s="237"/>
      <c r="Y53" s="202">
        <v>2.7</v>
      </c>
    </row>
    <row r="54" spans="1:25" ht="12.75">
      <c r="A54" s="201" t="s">
        <v>323</v>
      </c>
      <c r="B54" s="195"/>
      <c r="C54" s="195"/>
      <c r="D54" s="196"/>
      <c r="E54" s="197"/>
      <c r="F54" s="115"/>
      <c r="G54" s="115"/>
      <c r="H54" s="115"/>
      <c r="I54" s="128"/>
      <c r="J54" s="128">
        <v>2.4</v>
      </c>
      <c r="K54" s="202">
        <v>0.68</v>
      </c>
      <c r="L54" s="202">
        <v>6.2</v>
      </c>
      <c r="M54" s="202">
        <v>1.6</v>
      </c>
      <c r="N54" s="129"/>
      <c r="O54" s="129"/>
      <c r="P54" s="129">
        <v>0.0263</v>
      </c>
      <c r="Q54" s="129">
        <v>0.103</v>
      </c>
      <c r="R54" s="198"/>
      <c r="S54" s="194"/>
      <c r="T54" s="194"/>
      <c r="U54" s="196"/>
      <c r="V54" s="199"/>
      <c r="W54" s="200"/>
      <c r="X54" s="194"/>
      <c r="Y54" s="198"/>
    </row>
    <row r="55" spans="1:25" ht="12.75">
      <c r="A55" s="201" t="s">
        <v>328</v>
      </c>
      <c r="B55" s="128"/>
      <c r="C55" s="128"/>
      <c r="D55" s="128"/>
      <c r="E55" s="128"/>
      <c r="F55" s="128"/>
      <c r="G55" s="128"/>
      <c r="H55" s="128"/>
      <c r="I55" s="128"/>
      <c r="J55" s="238"/>
      <c r="K55" s="238"/>
      <c r="L55" s="238"/>
      <c r="M55" s="238"/>
      <c r="N55" s="238"/>
      <c r="O55" s="238"/>
      <c r="P55" s="238"/>
      <c r="Q55" s="238">
        <v>3</v>
      </c>
      <c r="R55" s="198">
        <v>20</v>
      </c>
      <c r="S55" s="194">
        <v>15</v>
      </c>
      <c r="T55" s="194">
        <v>3</v>
      </c>
      <c r="U55" s="196">
        <v>2</v>
      </c>
      <c r="V55" s="238"/>
      <c r="W55" s="238"/>
      <c r="X55" s="194"/>
      <c r="Y55" s="194"/>
    </row>
    <row r="56" spans="1:25" ht="12.75">
      <c r="A56" s="239" t="s">
        <v>358</v>
      </c>
      <c r="B56" s="239"/>
      <c r="C56" s="239"/>
      <c r="D56" s="239"/>
      <c r="E56" s="239"/>
      <c r="F56" s="239"/>
      <c r="G56" s="239"/>
      <c r="H56" s="239"/>
      <c r="I56" s="239"/>
      <c r="J56" s="238"/>
      <c r="K56" s="238"/>
      <c r="L56" s="238"/>
      <c r="M56" s="238"/>
      <c r="N56" s="238"/>
      <c r="O56" s="238"/>
      <c r="P56" s="238"/>
      <c r="Q56" s="238"/>
      <c r="R56" s="198"/>
      <c r="S56" s="194"/>
      <c r="T56" s="194"/>
      <c r="U56" s="196"/>
      <c r="V56" s="238"/>
      <c r="W56" s="238"/>
      <c r="X56" s="194"/>
      <c r="Y56" s="194"/>
    </row>
    <row r="57" spans="1:25" ht="12.75">
      <c r="A57" s="240" t="s">
        <v>351</v>
      </c>
      <c r="B57" s="240"/>
      <c r="C57" s="240"/>
      <c r="D57" s="240"/>
      <c r="E57" s="240"/>
      <c r="F57" s="240"/>
      <c r="G57" s="240"/>
      <c r="H57" s="240"/>
      <c r="I57" s="240"/>
      <c r="J57" s="238"/>
      <c r="K57" s="238"/>
      <c r="L57" s="238"/>
      <c r="M57" s="238"/>
      <c r="N57" s="238"/>
      <c r="O57" s="238"/>
      <c r="P57" s="238"/>
      <c r="Q57" s="238"/>
      <c r="R57" s="198"/>
      <c r="S57" s="194"/>
      <c r="T57" s="194"/>
      <c r="U57" s="196"/>
      <c r="V57" s="238"/>
      <c r="W57" s="238"/>
      <c r="X57" s="194"/>
      <c r="Y57" s="194"/>
    </row>
    <row r="58" spans="1:25" ht="12.75">
      <c r="A58" s="240"/>
      <c r="B58" s="240"/>
      <c r="C58" s="240"/>
      <c r="D58" s="240"/>
      <c r="E58" s="240"/>
      <c r="F58" s="240"/>
      <c r="G58" s="240"/>
      <c r="H58" s="240"/>
      <c r="I58" s="240"/>
      <c r="J58" s="238"/>
      <c r="K58" s="238"/>
      <c r="L58" s="238"/>
      <c r="M58" s="238"/>
      <c r="N58" s="238"/>
      <c r="O58" s="238"/>
      <c r="P58" s="238"/>
      <c r="Q58" s="238"/>
      <c r="R58" s="198"/>
      <c r="S58" s="194"/>
      <c r="T58" s="194"/>
      <c r="U58" s="196"/>
      <c r="V58" s="238"/>
      <c r="W58" s="238"/>
      <c r="X58" s="194"/>
      <c r="Y58" s="194"/>
    </row>
    <row r="59" spans="1:25" ht="12.75">
      <c r="A59" s="212"/>
      <c r="B59" s="207"/>
      <c r="C59" s="207"/>
      <c r="D59" s="208"/>
      <c r="E59" s="209"/>
      <c r="F59" s="116"/>
      <c r="G59" s="116"/>
      <c r="H59" s="116"/>
      <c r="I59" s="211"/>
      <c r="J59" s="210"/>
      <c r="K59" s="222"/>
      <c r="L59" s="222"/>
      <c r="M59" s="222"/>
      <c r="N59" s="222"/>
      <c r="O59" s="222"/>
      <c r="P59" s="222"/>
      <c r="Q59" s="222"/>
      <c r="R59" s="211"/>
      <c r="S59" s="215"/>
      <c r="T59" s="210"/>
      <c r="U59" s="208"/>
      <c r="V59" s="222"/>
      <c r="W59" s="222"/>
      <c r="X59" s="215"/>
      <c r="Y59" s="210"/>
    </row>
    <row r="60" spans="1:25" ht="12.75">
      <c r="A60" s="223"/>
      <c r="B60" s="207"/>
      <c r="C60" s="207"/>
      <c r="D60" s="208"/>
      <c r="E60" s="209"/>
      <c r="F60" s="116"/>
      <c r="G60" s="116"/>
      <c r="H60" s="116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5"/>
      <c r="T60" s="210"/>
      <c r="U60" s="208"/>
      <c r="V60" s="211"/>
      <c r="W60" s="211"/>
      <c r="X60" s="215"/>
      <c r="Y60" s="211"/>
    </row>
    <row r="61" spans="1:25" ht="12.75">
      <c r="A61" s="223"/>
      <c r="B61" s="207"/>
      <c r="C61" s="207"/>
      <c r="D61" s="208"/>
      <c r="E61" s="209"/>
      <c r="F61" s="116"/>
      <c r="G61" s="116"/>
      <c r="H61" s="116"/>
      <c r="I61" s="211"/>
      <c r="J61" s="224"/>
      <c r="K61" s="224"/>
      <c r="L61" s="224"/>
      <c r="M61" s="224"/>
      <c r="N61" s="224"/>
      <c r="O61" s="224"/>
      <c r="P61" s="224"/>
      <c r="Q61" s="224"/>
      <c r="R61" s="211"/>
      <c r="S61" s="215"/>
      <c r="T61" s="210"/>
      <c r="U61" s="208"/>
      <c r="V61" s="221"/>
      <c r="W61" s="224"/>
      <c r="X61" s="215"/>
      <c r="Y61" s="224"/>
    </row>
    <row r="62" spans="1:24" ht="12.75">
      <c r="A62" s="212"/>
      <c r="I62" s="116"/>
      <c r="J62" s="224"/>
      <c r="K62" s="224"/>
      <c r="L62" s="224"/>
      <c r="M62" s="224"/>
      <c r="N62" s="116"/>
      <c r="O62" s="116"/>
      <c r="P62" s="224"/>
      <c r="Q62" s="224"/>
      <c r="R62" s="116"/>
      <c r="S62" s="116"/>
      <c r="T62" s="116"/>
      <c r="U62" s="116"/>
      <c r="V62" s="116"/>
      <c r="W62" s="116"/>
      <c r="X62" s="116"/>
    </row>
    <row r="64" ht="12.75">
      <c r="N64" s="225"/>
    </row>
    <row r="69" spans="1:24" ht="12.75">
      <c r="A69" s="212"/>
      <c r="B69" s="212"/>
      <c r="C69" s="212"/>
      <c r="D69" s="212"/>
      <c r="E69" s="212"/>
      <c r="F69" s="212"/>
      <c r="G69" s="212"/>
      <c r="H69" s="212"/>
      <c r="K69" s="213"/>
      <c r="L69" s="206"/>
      <c r="M69" s="213"/>
      <c r="N69" s="214"/>
      <c r="O69" s="214"/>
      <c r="P69" s="214"/>
      <c r="Q69" s="226"/>
      <c r="R69" s="227"/>
      <c r="V69" s="226"/>
      <c r="W69" s="214"/>
      <c r="X69" s="217"/>
    </row>
    <row r="70" spans="1:24" ht="12.75">
      <c r="A70" s="212"/>
      <c r="B70" s="212"/>
      <c r="C70" s="212"/>
      <c r="D70" s="212"/>
      <c r="E70" s="212"/>
      <c r="F70" s="212"/>
      <c r="G70" s="212"/>
      <c r="H70" s="212"/>
      <c r="J70" s="217"/>
      <c r="K70" s="213"/>
      <c r="L70" s="206"/>
      <c r="M70" s="213"/>
      <c r="N70" s="214"/>
      <c r="O70" s="214"/>
      <c r="P70" s="214"/>
      <c r="Q70" s="226"/>
      <c r="R70" s="227"/>
      <c r="V70" s="226"/>
      <c r="W70" s="214"/>
      <c r="X70" s="217"/>
    </row>
    <row r="71" spans="1:24" ht="12.75">
      <c r="A71" s="212"/>
      <c r="B71" s="212"/>
      <c r="C71" s="212"/>
      <c r="D71" s="212"/>
      <c r="E71" s="212"/>
      <c r="F71" s="212"/>
      <c r="G71" s="212"/>
      <c r="H71" s="212"/>
      <c r="J71" s="217"/>
      <c r="K71" s="213"/>
      <c r="L71" s="206"/>
      <c r="M71" s="213"/>
      <c r="N71" s="214"/>
      <c r="O71" s="214"/>
      <c r="P71" s="214"/>
      <c r="Q71" s="226"/>
      <c r="R71" s="227"/>
      <c r="V71" s="226"/>
      <c r="W71" s="214"/>
      <c r="X71" s="217"/>
    </row>
    <row r="72" spans="1:24" ht="12.75">
      <c r="A72" s="212"/>
      <c r="B72" s="212"/>
      <c r="C72" s="212"/>
      <c r="D72" s="212"/>
      <c r="E72" s="212"/>
      <c r="F72" s="212"/>
      <c r="G72" s="212"/>
      <c r="H72" s="212"/>
      <c r="J72" s="217"/>
      <c r="K72" s="213"/>
      <c r="L72" s="206"/>
      <c r="M72" s="213"/>
      <c r="N72" s="214"/>
      <c r="O72" s="214"/>
      <c r="P72" s="214"/>
      <c r="Q72" s="226"/>
      <c r="R72" s="227"/>
      <c r="V72" s="226"/>
      <c r="W72" s="214"/>
      <c r="X72" s="217"/>
    </row>
    <row r="73" spans="1:24" ht="12.75">
      <c r="A73" s="212"/>
      <c r="B73" s="212"/>
      <c r="C73" s="212"/>
      <c r="D73" s="212"/>
      <c r="E73" s="212"/>
      <c r="F73" s="212"/>
      <c r="G73" s="212"/>
      <c r="H73" s="212"/>
      <c r="J73" s="228"/>
      <c r="K73" s="213"/>
      <c r="L73" s="206"/>
      <c r="M73" s="229"/>
      <c r="N73" s="214"/>
      <c r="O73" s="214"/>
      <c r="P73" s="214"/>
      <c r="Q73" s="226"/>
      <c r="R73" s="227"/>
      <c r="V73" s="226"/>
      <c r="W73" s="214"/>
      <c r="X73" s="217"/>
    </row>
    <row r="74" spans="1:23" ht="12.75">
      <c r="A74" s="212"/>
      <c r="J74" s="228"/>
      <c r="K74" s="213"/>
      <c r="R74" s="225"/>
      <c r="W74" s="227"/>
    </row>
    <row r="75" spans="1:23" ht="12.75">
      <c r="A75" s="212"/>
      <c r="J75" s="217"/>
      <c r="K75" s="213"/>
      <c r="M75" s="227"/>
      <c r="R75" s="228"/>
      <c r="W75" s="227"/>
    </row>
    <row r="76" spans="1:23" ht="12.75">
      <c r="A76" s="212"/>
      <c r="J76" s="228"/>
      <c r="K76" s="213"/>
      <c r="W76" s="227"/>
    </row>
    <row r="77" spans="1:23" ht="12.75">
      <c r="A77" s="212"/>
      <c r="J77" s="217"/>
      <c r="K77" s="213"/>
      <c r="M77" s="227"/>
      <c r="W77" s="227"/>
    </row>
    <row r="78" spans="1:23" ht="12.75">
      <c r="A78" s="212"/>
      <c r="F78" s="228"/>
      <c r="K78" s="213"/>
      <c r="M78" s="227"/>
      <c r="W78" s="227"/>
    </row>
    <row r="79" ht="12.75">
      <c r="A79" s="212"/>
    </row>
    <row r="80" spans="1:25" ht="12.75">
      <c r="A80" s="212"/>
      <c r="K80" s="213"/>
      <c r="L80" s="213"/>
      <c r="M80" s="213"/>
      <c r="N80" s="214"/>
      <c r="O80" s="214"/>
      <c r="P80" s="214"/>
      <c r="Q80" s="226"/>
      <c r="R80" s="213"/>
      <c r="V80" s="227"/>
      <c r="W80" s="226"/>
      <c r="X80" s="217"/>
      <c r="Y80" s="213"/>
    </row>
    <row r="81" spans="1:25" ht="12.75">
      <c r="A81" s="212"/>
      <c r="K81" s="213"/>
      <c r="L81" s="213"/>
      <c r="M81" s="213"/>
      <c r="N81" s="214"/>
      <c r="O81" s="214"/>
      <c r="P81" s="214"/>
      <c r="Q81" s="226"/>
      <c r="R81" s="213"/>
      <c r="V81" s="227"/>
      <c r="W81" s="226"/>
      <c r="X81" s="217"/>
      <c r="Y81" s="213"/>
    </row>
    <row r="82" spans="1:25" ht="12.75">
      <c r="A82" s="212"/>
      <c r="K82" s="213"/>
      <c r="L82" s="213"/>
      <c r="M82" s="213"/>
      <c r="N82" s="214"/>
      <c r="O82" s="214"/>
      <c r="P82" s="214"/>
      <c r="Q82" s="226"/>
      <c r="R82" s="213"/>
      <c r="V82" s="227"/>
      <c r="W82" s="226"/>
      <c r="X82" s="217"/>
      <c r="Y82" s="213"/>
    </row>
    <row r="83" spans="1:25" ht="12.75">
      <c r="A83" s="212"/>
      <c r="K83" s="213"/>
      <c r="L83" s="213"/>
      <c r="M83" s="213"/>
      <c r="N83" s="214"/>
      <c r="O83" s="214"/>
      <c r="P83" s="214"/>
      <c r="Q83" s="226"/>
      <c r="R83" s="213"/>
      <c r="V83" s="227"/>
      <c r="W83" s="226"/>
      <c r="X83" s="217"/>
      <c r="Y83" s="213"/>
    </row>
    <row r="84" spans="1:25" ht="12.75">
      <c r="A84" s="212"/>
      <c r="K84" s="218"/>
      <c r="L84" s="218"/>
      <c r="M84" s="218"/>
      <c r="N84" s="219"/>
      <c r="O84" s="219"/>
      <c r="P84" s="219"/>
      <c r="Q84" s="226"/>
      <c r="R84" s="218"/>
      <c r="V84" s="230"/>
      <c r="W84" s="226"/>
      <c r="X84" s="231"/>
      <c r="Y84" s="218"/>
    </row>
    <row r="85" spans="1:25" ht="12.75">
      <c r="A85" s="212"/>
      <c r="K85" s="213"/>
      <c r="L85" s="213"/>
      <c r="M85" s="213"/>
      <c r="N85" s="214"/>
      <c r="O85" s="214"/>
      <c r="P85" s="214"/>
      <c r="Q85" s="226"/>
      <c r="R85" s="232"/>
      <c r="V85" s="232"/>
      <c r="W85" s="226"/>
      <c r="X85" s="232"/>
      <c r="Y85" s="213"/>
    </row>
    <row r="86" spans="1:25" ht="12.75">
      <c r="A86" s="212"/>
      <c r="K86" s="213"/>
      <c r="L86" s="213"/>
      <c r="M86" s="213"/>
      <c r="N86" s="214"/>
      <c r="O86" s="214"/>
      <c r="P86" s="214"/>
      <c r="Q86" s="226"/>
      <c r="R86" s="232"/>
      <c r="X86" s="232"/>
      <c r="Y86" s="229"/>
    </row>
  </sheetData>
  <mergeCells count="3">
    <mergeCell ref="A56:I56"/>
    <mergeCell ref="R40:Y40"/>
    <mergeCell ref="A57:I58"/>
  </mergeCells>
  <printOptions/>
  <pageMargins left="1.5" right="1.25" top="1.25" bottom="1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pane xSplit="1" ySplit="2" topLeftCell="B3" activePane="bottomRight" state="frozen"/>
      <selection pane="topLeft" activeCell="B43" sqref="B43"/>
      <selection pane="topRight" activeCell="B43" sqref="B43"/>
      <selection pane="bottomLeft" activeCell="B43" sqref="B43"/>
      <selection pane="bottomRight" activeCell="D42" sqref="D42"/>
    </sheetView>
  </sheetViews>
  <sheetFormatPr defaultColWidth="9.140625" defaultRowHeight="12.75"/>
  <cols>
    <col min="1" max="1" width="9.140625" style="264" customWidth="1"/>
    <col min="2" max="3" width="6.140625" style="137" customWidth="1"/>
    <col min="4" max="4" width="10.140625" style="141" customWidth="1"/>
    <col min="5" max="5" width="8.140625" style="137" customWidth="1"/>
    <col min="6" max="6" width="10.140625" style="141" customWidth="1"/>
    <col min="7" max="7" width="8.140625" style="137" customWidth="1"/>
    <col min="8" max="9" width="9.8515625" style="137" bestFit="1" customWidth="1"/>
    <col min="10" max="10" width="9.140625" style="137" customWidth="1"/>
    <col min="11" max="12" width="9.28125" style="137" bestFit="1" customWidth="1"/>
    <col min="13" max="13" width="9.140625" style="137" customWidth="1"/>
    <col min="14" max="17" width="9.28125" style="137" bestFit="1" customWidth="1"/>
    <col min="18" max="16384" width="9.140625" style="137" customWidth="1"/>
  </cols>
  <sheetData>
    <row r="1" spans="1:17" s="116" customFormat="1" ht="14.25">
      <c r="A1" s="101"/>
      <c r="B1" s="104" t="s">
        <v>336</v>
      </c>
      <c r="C1" s="114"/>
      <c r="D1" s="105" t="s">
        <v>337</v>
      </c>
      <c r="E1" s="114"/>
      <c r="F1" s="105" t="s">
        <v>343</v>
      </c>
      <c r="G1" s="114"/>
      <c r="H1" s="106" t="s">
        <v>142</v>
      </c>
      <c r="I1" s="106"/>
      <c r="J1" s="115"/>
      <c r="K1" s="108"/>
      <c r="L1" s="108"/>
      <c r="M1" s="109"/>
      <c r="N1" s="115"/>
      <c r="O1" s="115"/>
      <c r="P1" s="115"/>
      <c r="Q1" s="115"/>
    </row>
    <row r="2" spans="1:17" s="259" customFormat="1" ht="15" thickBot="1">
      <c r="A2" s="110" t="s">
        <v>0</v>
      </c>
      <c r="B2" s="256"/>
      <c r="C2" s="110" t="s">
        <v>338</v>
      </c>
      <c r="D2" s="257"/>
      <c r="E2" s="110" t="s">
        <v>338</v>
      </c>
      <c r="F2" s="257"/>
      <c r="G2" s="110" t="s">
        <v>338</v>
      </c>
      <c r="H2" s="258"/>
      <c r="I2" s="110" t="s">
        <v>338</v>
      </c>
      <c r="J2" s="110"/>
      <c r="K2" s="97"/>
      <c r="L2" s="97"/>
      <c r="M2" s="110"/>
      <c r="N2" s="111"/>
      <c r="O2" s="111"/>
      <c r="P2" s="111"/>
      <c r="Q2" s="111"/>
    </row>
    <row r="3" spans="1:17" s="124" customFormat="1" ht="13.5" customHeight="1" thickTop="1">
      <c r="A3" s="260" t="s">
        <v>13</v>
      </c>
      <c r="B3" s="118">
        <v>-2.9</v>
      </c>
      <c r="C3" s="98"/>
      <c r="D3" s="99">
        <v>-76.1770472</v>
      </c>
      <c r="E3" s="119">
        <v>-71.76344</v>
      </c>
      <c r="F3" s="120">
        <v>-9.83334</v>
      </c>
      <c r="G3" s="119">
        <v>-8.346339999999998</v>
      </c>
      <c r="H3" s="121">
        <v>0.712197</v>
      </c>
      <c r="I3" s="122"/>
      <c r="J3" s="117"/>
      <c r="K3" s="118"/>
      <c r="L3" s="88"/>
      <c r="M3" s="122"/>
      <c r="N3" s="122"/>
      <c r="O3" s="122"/>
      <c r="P3" s="122"/>
      <c r="Q3" s="123"/>
    </row>
    <row r="4" spans="1:17" s="124" customFormat="1" ht="12.75">
      <c r="A4" s="261" t="s">
        <v>14</v>
      </c>
      <c r="B4" s="126">
        <v>2.2</v>
      </c>
      <c r="C4" s="126">
        <v>2</v>
      </c>
      <c r="D4" s="127">
        <v>-73.4317556</v>
      </c>
      <c r="E4" s="128"/>
      <c r="F4" s="127">
        <v>-8.48434</v>
      </c>
      <c r="G4" s="129">
        <v>-8.304769999999998</v>
      </c>
      <c r="H4" s="130">
        <v>0.717002</v>
      </c>
      <c r="I4" s="128"/>
      <c r="J4" s="125"/>
      <c r="K4" s="126"/>
      <c r="L4" s="128"/>
      <c r="M4" s="128"/>
      <c r="N4" s="128"/>
      <c r="O4" s="128"/>
      <c r="P4" s="128"/>
      <c r="Q4" s="131"/>
    </row>
    <row r="5" spans="1:17" s="124" customFormat="1" ht="12.75">
      <c r="A5" s="101" t="s">
        <v>15</v>
      </c>
      <c r="B5" s="126">
        <v>-7.3</v>
      </c>
      <c r="C5" s="126">
        <v>-7.5</v>
      </c>
      <c r="D5" s="127">
        <v>-88.002842</v>
      </c>
      <c r="E5" s="129">
        <v>-89.27427200000001</v>
      </c>
      <c r="F5" s="127">
        <v>-11.573339999999998</v>
      </c>
      <c r="G5" s="129"/>
      <c r="H5" s="130">
        <v>0.713118</v>
      </c>
      <c r="I5" s="128"/>
      <c r="J5" s="115"/>
      <c r="K5" s="126"/>
      <c r="L5" s="128"/>
      <c r="M5" s="128"/>
      <c r="N5" s="128"/>
      <c r="O5" s="128"/>
      <c r="P5" s="128"/>
      <c r="Q5" s="131"/>
    </row>
    <row r="6" spans="1:17" s="124" customFormat="1" ht="12.75">
      <c r="A6" s="261" t="s">
        <v>16</v>
      </c>
      <c r="B6" s="126">
        <v>-6.2</v>
      </c>
      <c r="C6" s="128"/>
      <c r="D6" s="127">
        <v>-84.2404064</v>
      </c>
      <c r="E6" s="128"/>
      <c r="F6" s="127">
        <v>-6.370339999999999</v>
      </c>
      <c r="G6" s="129"/>
      <c r="H6" s="130">
        <v>0.710491</v>
      </c>
      <c r="I6" s="128"/>
      <c r="J6" s="125"/>
      <c r="K6" s="126"/>
      <c r="L6" s="128"/>
      <c r="M6" s="128"/>
      <c r="N6" s="128"/>
      <c r="O6" s="128"/>
      <c r="P6" s="128"/>
      <c r="Q6" s="131"/>
    </row>
    <row r="7" spans="1:17" s="124" customFormat="1" ht="12.75">
      <c r="A7" s="261" t="s">
        <v>17</v>
      </c>
      <c r="B7" s="126">
        <v>-1.3</v>
      </c>
      <c r="C7" s="126"/>
      <c r="D7" s="127">
        <v>-82.4005724</v>
      </c>
      <c r="E7" s="128"/>
      <c r="F7" s="127">
        <v>-10.12734</v>
      </c>
      <c r="G7" s="129"/>
      <c r="H7" s="130">
        <v>0.71395</v>
      </c>
      <c r="I7" s="130">
        <v>0.713937</v>
      </c>
      <c r="J7" s="125"/>
      <c r="K7" s="126"/>
      <c r="L7" s="128"/>
      <c r="M7" s="128"/>
      <c r="N7" s="128"/>
      <c r="O7" s="128"/>
      <c r="P7" s="128"/>
      <c r="Q7" s="131"/>
    </row>
    <row r="8" spans="1:17" s="124" customFormat="1" ht="12.75">
      <c r="A8" s="261" t="s">
        <v>18</v>
      </c>
      <c r="B8" s="126">
        <v>-0.3</v>
      </c>
      <c r="C8" s="126"/>
      <c r="D8" s="100">
        <v>-76.66667240000001</v>
      </c>
      <c r="E8" s="128"/>
      <c r="F8" s="127">
        <v>-9.74034</v>
      </c>
      <c r="G8" s="129"/>
      <c r="H8" s="130">
        <v>0.713937</v>
      </c>
      <c r="I8" s="128"/>
      <c r="J8" s="125"/>
      <c r="K8" s="126"/>
      <c r="L8" s="126"/>
      <c r="M8" s="128"/>
      <c r="N8" s="128"/>
      <c r="O8" s="128"/>
      <c r="P8" s="128"/>
      <c r="Q8" s="131"/>
    </row>
    <row r="9" spans="1:17" s="124" customFormat="1" ht="12.75">
      <c r="A9" s="101" t="s">
        <v>19</v>
      </c>
      <c r="B9" s="126">
        <v>-8.5</v>
      </c>
      <c r="C9" s="126"/>
      <c r="D9" s="127">
        <v>-94.1944568</v>
      </c>
      <c r="E9" s="128"/>
      <c r="F9" s="127">
        <v>-11.19434</v>
      </c>
      <c r="G9" s="129">
        <v>-11.256339999999998</v>
      </c>
      <c r="H9" s="130">
        <v>0.709805</v>
      </c>
      <c r="I9" s="128"/>
      <c r="J9" s="115"/>
      <c r="K9" s="126"/>
      <c r="L9" s="126"/>
      <c r="M9" s="128"/>
      <c r="N9" s="128"/>
      <c r="O9" s="128"/>
      <c r="P9" s="128"/>
      <c r="Q9" s="131"/>
    </row>
    <row r="10" spans="1:17" s="124" customFormat="1" ht="12.75">
      <c r="A10" s="101" t="s">
        <v>20</v>
      </c>
      <c r="B10" s="126">
        <v>-7.6</v>
      </c>
      <c r="C10" s="126"/>
      <c r="D10" s="127">
        <v>-85.47892879999999</v>
      </c>
      <c r="E10" s="128"/>
      <c r="F10" s="127">
        <v>-11.35934</v>
      </c>
      <c r="G10" s="129"/>
      <c r="H10" s="130">
        <v>0.710073</v>
      </c>
      <c r="I10" s="128"/>
      <c r="J10" s="115"/>
      <c r="K10" s="126"/>
      <c r="L10" s="126"/>
      <c r="M10" s="128"/>
      <c r="N10" s="128"/>
      <c r="O10" s="128"/>
      <c r="P10" s="128"/>
      <c r="Q10" s="131"/>
    </row>
    <row r="11" spans="1:17" s="124" customFormat="1" ht="12.75">
      <c r="A11" s="101" t="s">
        <v>21</v>
      </c>
      <c r="B11" s="126">
        <v>-11.9</v>
      </c>
      <c r="C11" s="126"/>
      <c r="D11" s="127">
        <v>-73.3599572</v>
      </c>
      <c r="E11" s="128"/>
      <c r="F11" s="127">
        <v>-8.219339999999999</v>
      </c>
      <c r="G11" s="129"/>
      <c r="H11" s="130">
        <v>0.710435</v>
      </c>
      <c r="I11" s="128"/>
      <c r="J11" s="115"/>
      <c r="K11" s="126"/>
      <c r="L11" s="128"/>
      <c r="M11" s="128"/>
      <c r="N11" s="128"/>
      <c r="O11" s="128"/>
      <c r="P11" s="128"/>
      <c r="Q11" s="131"/>
    </row>
    <row r="12" spans="1:17" s="124" customFormat="1" ht="12.75">
      <c r="A12" s="101" t="s">
        <v>22</v>
      </c>
      <c r="B12" s="126">
        <v>-8.6</v>
      </c>
      <c r="C12" s="126"/>
      <c r="D12" s="127">
        <v>-93.9292016</v>
      </c>
      <c r="E12" s="129">
        <v>-95.6832764</v>
      </c>
      <c r="F12" s="127">
        <v>-11.46134</v>
      </c>
      <c r="G12" s="129"/>
      <c r="H12" s="130">
        <v>0.709428</v>
      </c>
      <c r="I12" s="128"/>
      <c r="J12" s="115"/>
      <c r="K12" s="126"/>
      <c r="L12" s="128"/>
      <c r="M12" s="128"/>
      <c r="N12" s="128"/>
      <c r="O12" s="128"/>
      <c r="P12" s="128"/>
      <c r="Q12" s="131"/>
    </row>
    <row r="13" spans="1:17" s="124" customFormat="1" ht="12.75">
      <c r="A13" s="101" t="s">
        <v>23</v>
      </c>
      <c r="B13" s="126">
        <v>-8.5</v>
      </c>
      <c r="C13" s="126"/>
      <c r="D13" s="127">
        <v>-86.44621280000001</v>
      </c>
      <c r="E13" s="129">
        <v>-89.9952476</v>
      </c>
      <c r="F13" s="127">
        <v>-10.75077</v>
      </c>
      <c r="G13" s="129">
        <v>-10.79177</v>
      </c>
      <c r="H13" s="130">
        <v>0.709341</v>
      </c>
      <c r="I13" s="128"/>
      <c r="J13" s="115"/>
      <c r="K13" s="126"/>
      <c r="L13" s="95"/>
      <c r="M13" s="128"/>
      <c r="N13" s="128"/>
      <c r="O13" s="128"/>
      <c r="P13" s="128"/>
      <c r="Q13" s="131"/>
    </row>
    <row r="14" spans="1:17" s="124" customFormat="1" ht="12.75">
      <c r="A14" s="101" t="s">
        <v>24</v>
      </c>
      <c r="B14" s="126">
        <v>-7.9</v>
      </c>
      <c r="C14" s="126">
        <v>-8.1</v>
      </c>
      <c r="D14" s="127">
        <v>-82.6059956</v>
      </c>
      <c r="E14" s="128"/>
      <c r="F14" s="127">
        <v>-10.005769999999998</v>
      </c>
      <c r="G14" s="129"/>
      <c r="H14" s="130">
        <v>0.709494</v>
      </c>
      <c r="I14" s="128"/>
      <c r="J14" s="115"/>
      <c r="K14" s="126"/>
      <c r="L14" s="126"/>
      <c r="M14" s="128"/>
      <c r="N14" s="128"/>
      <c r="O14" s="128"/>
      <c r="P14" s="128"/>
      <c r="Q14" s="131"/>
    </row>
    <row r="15" spans="1:17" s="124" customFormat="1" ht="12.75">
      <c r="A15" s="101" t="s">
        <v>25</v>
      </c>
      <c r="B15" s="126">
        <v>-8.8</v>
      </c>
      <c r="C15" s="126"/>
      <c r="D15" s="127">
        <v>-91.2756524</v>
      </c>
      <c r="E15" s="129">
        <v>-93.2321588</v>
      </c>
      <c r="F15" s="127">
        <v>-11.42277</v>
      </c>
      <c r="G15" s="129"/>
      <c r="H15" s="130">
        <v>0.709782</v>
      </c>
      <c r="I15" s="128"/>
      <c r="J15" s="115"/>
      <c r="K15" s="126"/>
      <c r="L15" s="126"/>
      <c r="M15" s="128"/>
      <c r="N15" s="128"/>
      <c r="O15" s="128"/>
      <c r="P15" s="128"/>
      <c r="Q15" s="131"/>
    </row>
    <row r="16" spans="1:17" s="124" customFormat="1" ht="12.75">
      <c r="A16" s="101" t="s">
        <v>26</v>
      </c>
      <c r="B16" s="126">
        <v>-7.9</v>
      </c>
      <c r="C16" s="126"/>
      <c r="D16" s="127">
        <v>-91.20385399999999</v>
      </c>
      <c r="E16" s="128"/>
      <c r="F16" s="127">
        <v>-11.301769999999998</v>
      </c>
      <c r="G16" s="129"/>
      <c r="H16" s="130">
        <v>0.708771</v>
      </c>
      <c r="I16" s="128"/>
      <c r="J16" s="115"/>
      <c r="K16" s="126"/>
      <c r="L16" s="126"/>
      <c r="M16" s="128"/>
      <c r="N16" s="128"/>
      <c r="O16" s="128"/>
      <c r="P16" s="128"/>
      <c r="Q16" s="131"/>
    </row>
    <row r="17" spans="1:17" s="124" customFormat="1" ht="12.75">
      <c r="A17" s="101" t="s">
        <v>27</v>
      </c>
      <c r="B17" s="126">
        <v>-6</v>
      </c>
      <c r="C17" s="126"/>
      <c r="D17" s="127">
        <v>-93.15338000000001</v>
      </c>
      <c r="E17" s="128"/>
      <c r="F17" s="127">
        <v>-11.39677</v>
      </c>
      <c r="G17" s="129"/>
      <c r="H17" s="130">
        <v>0.710329</v>
      </c>
      <c r="I17" s="128"/>
      <c r="J17" s="115"/>
      <c r="K17" s="126"/>
      <c r="L17" s="126"/>
      <c r="M17" s="128"/>
      <c r="N17" s="128"/>
      <c r="O17" s="128"/>
      <c r="P17" s="128"/>
      <c r="Q17" s="131"/>
    </row>
    <row r="18" spans="1:17" s="124" customFormat="1" ht="12.75">
      <c r="A18" s="101" t="s">
        <v>28</v>
      </c>
      <c r="B18" s="126">
        <v>-8.1</v>
      </c>
      <c r="C18" s="126"/>
      <c r="D18" s="127">
        <v>-89.553488</v>
      </c>
      <c r="E18" s="129">
        <v>-91.95374840000001</v>
      </c>
      <c r="F18" s="127">
        <v>-11.106769999999997</v>
      </c>
      <c r="G18" s="129"/>
      <c r="H18" s="130">
        <v>0.710221</v>
      </c>
      <c r="I18" s="128"/>
      <c r="J18" s="115"/>
      <c r="K18" s="126"/>
      <c r="L18" s="126"/>
      <c r="M18" s="128"/>
      <c r="N18" s="128"/>
      <c r="O18" s="128"/>
      <c r="P18" s="128"/>
      <c r="Q18" s="131"/>
    </row>
    <row r="19" spans="1:17" s="124" customFormat="1" ht="12.75">
      <c r="A19" s="261" t="s">
        <v>29</v>
      </c>
      <c r="B19" s="126">
        <v>-1.8</v>
      </c>
      <c r="C19" s="126"/>
      <c r="D19" s="127">
        <v>-73.693022</v>
      </c>
      <c r="E19" s="128"/>
      <c r="F19" s="127">
        <v>-9.74777</v>
      </c>
      <c r="G19" s="129"/>
      <c r="H19" s="130">
        <v>0.713437</v>
      </c>
      <c r="I19" s="128"/>
      <c r="J19" s="125"/>
      <c r="K19" s="126"/>
      <c r="L19" s="126"/>
      <c r="M19" s="128"/>
      <c r="N19" s="128"/>
      <c r="O19" s="128"/>
      <c r="P19" s="128"/>
      <c r="Q19" s="131"/>
    </row>
    <row r="20" spans="1:17" s="124" customFormat="1" ht="12.75">
      <c r="A20" s="261" t="s">
        <v>30</v>
      </c>
      <c r="B20" s="126">
        <v>-2.5</v>
      </c>
      <c r="C20" s="126">
        <v>-2.6</v>
      </c>
      <c r="D20" s="127">
        <v>-85.9176968</v>
      </c>
      <c r="E20" s="128"/>
      <c r="F20" s="127">
        <v>-10.483290000000004</v>
      </c>
      <c r="G20" s="129">
        <v>-10.423290000000001</v>
      </c>
      <c r="H20" s="130">
        <v>0.713443</v>
      </c>
      <c r="I20" s="130">
        <v>0.713434</v>
      </c>
      <c r="J20" s="125"/>
      <c r="K20" s="126"/>
      <c r="L20" s="126"/>
      <c r="M20" s="128"/>
      <c r="N20" s="128"/>
      <c r="O20" s="128"/>
      <c r="P20" s="128"/>
      <c r="Q20" s="131"/>
    </row>
    <row r="21" spans="1:17" s="124" customFormat="1" ht="12.75">
      <c r="A21" s="261" t="s">
        <v>31</v>
      </c>
      <c r="B21" s="126">
        <v>-5.5</v>
      </c>
      <c r="C21" s="126"/>
      <c r="D21" s="127">
        <v>-78.6251732</v>
      </c>
      <c r="E21" s="128"/>
      <c r="F21" s="127">
        <v>-10.303290000000004</v>
      </c>
      <c r="G21" s="129"/>
      <c r="H21" s="130">
        <v>0.711356</v>
      </c>
      <c r="I21" s="130">
        <v>0.711341</v>
      </c>
      <c r="J21" s="125"/>
      <c r="K21" s="126"/>
      <c r="L21" s="126"/>
      <c r="M21" s="128"/>
      <c r="N21" s="128"/>
      <c r="O21" s="128"/>
      <c r="P21" s="128"/>
      <c r="Q21" s="131"/>
    </row>
    <row r="22" spans="1:17" s="124" customFormat="1" ht="12.75">
      <c r="A22" s="101" t="s">
        <v>32</v>
      </c>
      <c r="B22" s="126">
        <v>-6.6</v>
      </c>
      <c r="C22" s="126"/>
      <c r="D22" s="127">
        <v>-89.63027240000001</v>
      </c>
      <c r="E22" s="129">
        <v>-91.717412</v>
      </c>
      <c r="F22" s="127">
        <v>-11.28577</v>
      </c>
      <c r="G22" s="129"/>
      <c r="H22" s="130">
        <v>0.710687</v>
      </c>
      <c r="I22" s="128"/>
      <c r="J22" s="115"/>
      <c r="K22" s="126"/>
      <c r="L22" s="126"/>
      <c r="M22" s="128"/>
      <c r="N22" s="128"/>
      <c r="O22" s="128"/>
      <c r="P22" s="128"/>
      <c r="Q22" s="131"/>
    </row>
    <row r="23" spans="1:17" s="124" customFormat="1" ht="12.75">
      <c r="A23" s="101" t="s">
        <v>46</v>
      </c>
      <c r="B23" s="126">
        <v>-7</v>
      </c>
      <c r="C23" s="126"/>
      <c r="D23" s="127">
        <v>-89.6751464</v>
      </c>
      <c r="E23" s="128"/>
      <c r="F23" s="127">
        <v>-11.32377</v>
      </c>
      <c r="G23" s="129"/>
      <c r="H23" s="130">
        <v>0.710285</v>
      </c>
      <c r="I23" s="128"/>
      <c r="J23" s="115"/>
      <c r="K23" s="126"/>
      <c r="L23" s="126"/>
      <c r="M23" s="128"/>
      <c r="N23" s="128"/>
      <c r="O23" s="128"/>
      <c r="P23" s="128"/>
      <c r="Q23" s="131"/>
    </row>
    <row r="24" spans="1:17" s="124" customFormat="1" ht="12.75">
      <c r="A24" s="101" t="s">
        <v>48</v>
      </c>
      <c r="B24" s="126">
        <v>-10.8</v>
      </c>
      <c r="C24" s="126">
        <v>-10.7</v>
      </c>
      <c r="D24" s="127">
        <v>-87.8612396</v>
      </c>
      <c r="E24" s="129">
        <v>-88.3528592</v>
      </c>
      <c r="F24" s="127">
        <v>-9.732290000000003</v>
      </c>
      <c r="G24" s="129"/>
      <c r="H24" s="130">
        <v>0.710714</v>
      </c>
      <c r="I24" s="128"/>
      <c r="J24" s="115"/>
      <c r="K24" s="126"/>
      <c r="L24" s="126"/>
      <c r="M24" s="128"/>
      <c r="N24" s="128"/>
      <c r="O24" s="128"/>
      <c r="P24" s="128"/>
      <c r="Q24" s="131"/>
    </row>
    <row r="25" spans="1:17" s="124" customFormat="1" ht="12.75">
      <c r="A25" s="101" t="s">
        <v>47</v>
      </c>
      <c r="B25" s="126">
        <v>-6.3</v>
      </c>
      <c r="C25" s="126">
        <v>-6.4</v>
      </c>
      <c r="D25" s="127">
        <v>-88.0816208</v>
      </c>
      <c r="E25" s="128"/>
      <c r="F25" s="127">
        <v>-10.870290000000004</v>
      </c>
      <c r="G25" s="129"/>
      <c r="H25" s="130">
        <v>0.710195</v>
      </c>
      <c r="I25" s="128"/>
      <c r="J25" s="115"/>
      <c r="K25" s="126"/>
      <c r="L25" s="126"/>
      <c r="M25" s="128"/>
      <c r="N25" s="128"/>
      <c r="O25" s="128"/>
      <c r="P25" s="128"/>
      <c r="Q25" s="131"/>
    </row>
    <row r="26" spans="1:17" s="124" customFormat="1" ht="12.75">
      <c r="A26" s="101" t="s">
        <v>49</v>
      </c>
      <c r="B26" s="126">
        <v>-7.5</v>
      </c>
      <c r="C26" s="126"/>
      <c r="D26" s="127">
        <v>-90.8518424</v>
      </c>
      <c r="E26" s="128"/>
      <c r="F26" s="127">
        <v>-11.383769999999998</v>
      </c>
      <c r="G26" s="129"/>
      <c r="H26" s="130">
        <v>0.709011</v>
      </c>
      <c r="I26" s="128"/>
      <c r="J26" s="115"/>
      <c r="K26" s="126"/>
      <c r="L26" s="126"/>
      <c r="M26" s="128"/>
      <c r="N26" s="128"/>
      <c r="O26" s="128"/>
      <c r="P26" s="128"/>
      <c r="Q26" s="131"/>
    </row>
    <row r="27" spans="1:17" s="124" customFormat="1" ht="12.75">
      <c r="A27" s="261" t="s">
        <v>50</v>
      </c>
      <c r="B27" s="126">
        <v>-8.6</v>
      </c>
      <c r="C27" s="126"/>
      <c r="D27" s="127">
        <v>-71.3934788</v>
      </c>
      <c r="E27" s="129">
        <v>-70.11107960000001</v>
      </c>
      <c r="F27" s="127">
        <v>-9.209290000000003</v>
      </c>
      <c r="G27" s="129">
        <v>-9.194290000000002</v>
      </c>
      <c r="H27" s="130">
        <v>0.708875</v>
      </c>
      <c r="I27" s="128"/>
      <c r="J27" s="125"/>
      <c r="K27" s="126"/>
      <c r="L27" s="126"/>
      <c r="M27" s="128"/>
      <c r="N27" s="2"/>
      <c r="O27" s="2"/>
      <c r="P27" s="2"/>
      <c r="Q27" s="53"/>
    </row>
    <row r="28" spans="1:17" s="124" customFormat="1" ht="12.75">
      <c r="A28" s="101" t="s">
        <v>51</v>
      </c>
      <c r="B28" s="126">
        <v>-7.3</v>
      </c>
      <c r="C28" s="126"/>
      <c r="D28" s="127">
        <v>-91.5718208</v>
      </c>
      <c r="E28" s="128"/>
      <c r="F28" s="127">
        <v>-11.434290000000004</v>
      </c>
      <c r="G28" s="129"/>
      <c r="H28" s="130">
        <v>0.709199</v>
      </c>
      <c r="I28" s="128"/>
      <c r="J28" s="115"/>
      <c r="K28" s="126"/>
      <c r="L28" s="126"/>
      <c r="M28" s="128"/>
      <c r="N28" s="128"/>
      <c r="O28" s="128"/>
      <c r="P28" s="128"/>
      <c r="Q28" s="131"/>
    </row>
    <row r="29" spans="1:17" s="124" customFormat="1" ht="12.75">
      <c r="A29" s="101" t="s">
        <v>52</v>
      </c>
      <c r="B29" s="126">
        <v>-4.7</v>
      </c>
      <c r="C29" s="126"/>
      <c r="D29" s="127">
        <v>-87.7724888</v>
      </c>
      <c r="E29" s="128"/>
      <c r="F29" s="127">
        <v>-11.494290000000003</v>
      </c>
      <c r="G29" s="129"/>
      <c r="H29" s="130">
        <v>0.709217</v>
      </c>
      <c r="I29" s="128"/>
      <c r="J29" s="115"/>
      <c r="K29" s="126"/>
      <c r="L29" s="126"/>
      <c r="M29" s="128"/>
      <c r="N29" s="128"/>
      <c r="O29" s="128"/>
      <c r="P29" s="128"/>
      <c r="Q29" s="131"/>
    </row>
    <row r="30" spans="1:17" s="124" customFormat="1" ht="12.75">
      <c r="A30" s="101" t="s">
        <v>53</v>
      </c>
      <c r="B30" s="126">
        <v>-6.2</v>
      </c>
      <c r="C30" s="126"/>
      <c r="D30" s="127">
        <v>-91.074218</v>
      </c>
      <c r="E30" s="129">
        <v>-92.62985</v>
      </c>
      <c r="F30" s="127">
        <v>-11.449290000000001</v>
      </c>
      <c r="G30" s="129"/>
      <c r="H30" s="130">
        <v>0.710551</v>
      </c>
      <c r="I30" s="128"/>
      <c r="J30" s="115"/>
      <c r="K30" s="126"/>
      <c r="L30" s="126"/>
      <c r="M30" s="128"/>
      <c r="N30" s="128"/>
      <c r="O30" s="128"/>
      <c r="P30" s="128"/>
      <c r="Q30" s="131"/>
    </row>
    <row r="31" spans="1:17" s="124" customFormat="1" ht="12.75">
      <c r="A31" s="261" t="s">
        <v>54</v>
      </c>
      <c r="B31" s="126">
        <v>-5.8</v>
      </c>
      <c r="C31" s="126"/>
      <c r="D31" s="127">
        <v>-93.8853248</v>
      </c>
      <c r="E31" s="128"/>
      <c r="F31" s="127">
        <v>-11.304290000000002</v>
      </c>
      <c r="G31" s="129"/>
      <c r="H31" s="130">
        <v>0.711808</v>
      </c>
      <c r="I31" s="128"/>
      <c r="J31" s="125"/>
      <c r="K31" s="126"/>
      <c r="L31" s="126"/>
      <c r="M31" s="128"/>
      <c r="N31" s="128"/>
      <c r="O31" s="128"/>
      <c r="P31" s="128"/>
      <c r="Q31" s="131"/>
    </row>
    <row r="32" spans="1:17" s="124" customFormat="1" ht="12.75">
      <c r="A32" s="101" t="s">
        <v>55</v>
      </c>
      <c r="B32" s="126">
        <v>-4.5</v>
      </c>
      <c r="C32" s="126"/>
      <c r="D32" s="127">
        <v>-90.93460999999999</v>
      </c>
      <c r="E32" s="129">
        <v>-92.8213124</v>
      </c>
      <c r="F32" s="127">
        <v>-11.28877</v>
      </c>
      <c r="G32" s="129">
        <v>-11.255769999999998</v>
      </c>
      <c r="H32" s="130">
        <v>0.713368</v>
      </c>
      <c r="I32" s="128"/>
      <c r="J32" s="115"/>
      <c r="K32" s="126"/>
      <c r="L32" s="126"/>
      <c r="M32" s="128"/>
      <c r="N32" s="128"/>
      <c r="O32" s="128"/>
      <c r="P32" s="128"/>
      <c r="Q32" s="131"/>
    </row>
    <row r="33" spans="1:17" s="124" customFormat="1" ht="12.75">
      <c r="A33" s="101" t="s">
        <v>56</v>
      </c>
      <c r="B33" s="126">
        <v>-5.3</v>
      </c>
      <c r="C33" s="126"/>
      <c r="D33" s="127">
        <v>-83.640092</v>
      </c>
      <c r="E33" s="128"/>
      <c r="F33" s="127">
        <v>-10.334769999999999</v>
      </c>
      <c r="G33" s="129"/>
      <c r="H33" s="130">
        <v>0.711578</v>
      </c>
      <c r="I33" s="128"/>
      <c r="J33" s="115"/>
      <c r="K33" s="126"/>
      <c r="L33" s="126"/>
      <c r="M33" s="128"/>
      <c r="N33" s="128"/>
      <c r="O33" s="128"/>
      <c r="P33" s="128"/>
      <c r="Q33" s="131"/>
    </row>
    <row r="34" spans="1:17" s="124" customFormat="1" ht="12.75">
      <c r="A34" s="101" t="s">
        <v>57</v>
      </c>
      <c r="B34" s="126">
        <v>-5.1</v>
      </c>
      <c r="C34" s="126">
        <v>-5.3</v>
      </c>
      <c r="D34" s="127">
        <v>-71.8133</v>
      </c>
      <c r="E34" s="128"/>
      <c r="F34" s="127">
        <v>-9.07377</v>
      </c>
      <c r="G34" s="129"/>
      <c r="H34" s="130">
        <v>0.71188</v>
      </c>
      <c r="I34" s="128"/>
      <c r="J34" s="115"/>
      <c r="K34" s="126"/>
      <c r="L34" s="126"/>
      <c r="M34" s="128"/>
      <c r="N34" s="128"/>
      <c r="O34" s="128"/>
      <c r="P34" s="128"/>
      <c r="Q34" s="131"/>
    </row>
    <row r="35" spans="1:17" s="124" customFormat="1" ht="12.75">
      <c r="A35" s="101" t="s">
        <v>58</v>
      </c>
      <c r="B35" s="126">
        <v>-3.1</v>
      </c>
      <c r="C35" s="126"/>
      <c r="D35" s="127">
        <v>-75.86193200000001</v>
      </c>
      <c r="E35" s="129">
        <v>-74.90661440000001</v>
      </c>
      <c r="F35" s="127">
        <v>-9.119769999999999</v>
      </c>
      <c r="G35" s="129">
        <v>-9.217769999999998</v>
      </c>
      <c r="H35" s="130">
        <v>0.711595</v>
      </c>
      <c r="I35" s="128"/>
      <c r="J35" s="115"/>
      <c r="K35" s="126"/>
      <c r="L35" s="126"/>
      <c r="M35" s="128"/>
      <c r="N35" s="128"/>
      <c r="O35" s="128"/>
      <c r="P35" s="128"/>
      <c r="Q35" s="131"/>
    </row>
    <row r="36" spans="1:17" s="124" customFormat="1" ht="12.75">
      <c r="A36" s="101" t="s">
        <v>59</v>
      </c>
      <c r="B36" s="126">
        <v>-6.4</v>
      </c>
      <c r="C36" s="126"/>
      <c r="D36" s="127">
        <v>-84.158636</v>
      </c>
      <c r="E36" s="128"/>
      <c r="F36" s="127">
        <v>-10.488769999999999</v>
      </c>
      <c r="G36" s="129"/>
      <c r="H36" s="130">
        <v>0.711325</v>
      </c>
      <c r="I36" s="128"/>
      <c r="J36" s="115"/>
      <c r="K36" s="126"/>
      <c r="L36" s="126"/>
      <c r="M36" s="128"/>
      <c r="N36" s="128"/>
      <c r="O36" s="128"/>
      <c r="P36" s="128"/>
      <c r="Q36" s="131"/>
    </row>
    <row r="37" spans="1:17" s="124" customFormat="1" ht="12.75">
      <c r="A37" s="261" t="s">
        <v>60</v>
      </c>
      <c r="B37" s="126">
        <v>-5.9</v>
      </c>
      <c r="C37" s="126"/>
      <c r="D37" s="127">
        <v>-89.523572</v>
      </c>
      <c r="E37" s="129">
        <v>-90.8079656</v>
      </c>
      <c r="F37" s="127">
        <v>-11.150769999999998</v>
      </c>
      <c r="G37" s="129"/>
      <c r="H37" s="130">
        <v>0.710849</v>
      </c>
      <c r="I37" s="128"/>
      <c r="J37" s="125"/>
      <c r="K37" s="126"/>
      <c r="L37" s="126"/>
      <c r="M37" s="128"/>
      <c r="N37" s="128"/>
      <c r="O37" s="128"/>
      <c r="P37" s="128"/>
      <c r="Q37" s="131"/>
    </row>
    <row r="38" spans="1:17" s="124" customFormat="1" ht="12.75">
      <c r="A38" s="261" t="s">
        <v>61</v>
      </c>
      <c r="B38" s="126">
        <v>-5.9</v>
      </c>
      <c r="C38" s="126"/>
      <c r="D38" s="127">
        <v>-87.7156484</v>
      </c>
      <c r="E38" s="128"/>
      <c r="F38" s="127">
        <v>-11.139769999999999</v>
      </c>
      <c r="G38" s="129"/>
      <c r="H38" s="130">
        <v>0.710875</v>
      </c>
      <c r="I38" s="128"/>
      <c r="J38" s="125"/>
      <c r="K38" s="126"/>
      <c r="L38" s="126"/>
      <c r="M38" s="128"/>
      <c r="N38" s="128"/>
      <c r="O38" s="128"/>
      <c r="P38" s="128"/>
      <c r="Q38" s="131"/>
    </row>
    <row r="39" spans="1:17" s="124" customFormat="1" ht="12.75">
      <c r="A39" s="262"/>
      <c r="B39" s="132"/>
      <c r="C39" s="132"/>
      <c r="D39" s="132"/>
      <c r="E39" s="132"/>
      <c r="F39" s="132"/>
      <c r="G39" s="133"/>
      <c r="H39" s="133"/>
      <c r="I39" s="133"/>
      <c r="J39" s="103"/>
      <c r="K39" s="134"/>
      <c r="L39" s="134"/>
      <c r="M39" s="134"/>
      <c r="N39" s="134"/>
      <c r="O39" s="134"/>
      <c r="P39" s="134"/>
      <c r="Q39" s="134"/>
    </row>
    <row r="40" spans="1:9" s="124" customFormat="1" ht="14.25">
      <c r="A40" s="263" t="s">
        <v>360</v>
      </c>
      <c r="B40" s="135"/>
      <c r="C40" s="135"/>
      <c r="D40" s="135"/>
      <c r="E40" s="135"/>
      <c r="F40" s="135"/>
      <c r="G40" s="136"/>
      <c r="H40" s="136"/>
      <c r="I40" s="136"/>
    </row>
    <row r="41" spans="2:9" ht="15">
      <c r="B41" s="102"/>
      <c r="C41" s="102"/>
      <c r="D41" s="102"/>
      <c r="E41" s="102"/>
      <c r="F41" s="102"/>
      <c r="G41" s="102"/>
      <c r="H41" s="102"/>
      <c r="I41" s="102"/>
    </row>
    <row r="42" spans="1:9" ht="15">
      <c r="A42" s="265"/>
      <c r="B42" s="102"/>
      <c r="C42" s="102"/>
      <c r="D42" s="102"/>
      <c r="E42" s="102"/>
      <c r="F42" s="102"/>
      <c r="G42" s="102"/>
      <c r="H42" s="102"/>
      <c r="I42" s="102"/>
    </row>
    <row r="43" spans="1:9" ht="15">
      <c r="A43" s="265"/>
      <c r="B43" s="102"/>
      <c r="C43" s="102"/>
      <c r="D43" s="102"/>
      <c r="E43" s="102"/>
      <c r="F43" s="102"/>
      <c r="G43" s="102"/>
      <c r="H43" s="102"/>
      <c r="I43" s="102"/>
    </row>
    <row r="44" spans="1:17" ht="12.75">
      <c r="A44" s="266" t="s">
        <v>349</v>
      </c>
      <c r="B44" s="254"/>
      <c r="C44" s="254"/>
      <c r="D44" s="254"/>
      <c r="E44" s="254"/>
      <c r="F44" s="254"/>
      <c r="G44" s="254"/>
      <c r="H44" s="254"/>
      <c r="I44" s="254"/>
      <c r="J44" s="138"/>
      <c r="K44" s="138"/>
      <c r="L44" s="138"/>
      <c r="M44" s="138"/>
      <c r="N44" s="138"/>
      <c r="O44" s="138"/>
      <c r="P44" s="138"/>
      <c r="Q44" s="138"/>
    </row>
    <row r="45" spans="1:17" ht="12.75">
      <c r="A45" s="254"/>
      <c r="B45" s="254"/>
      <c r="C45" s="254"/>
      <c r="D45" s="254"/>
      <c r="E45" s="254"/>
      <c r="F45" s="254"/>
      <c r="G45" s="254"/>
      <c r="H45" s="254"/>
      <c r="I45" s="254"/>
      <c r="J45" s="138"/>
      <c r="K45" s="138"/>
      <c r="L45" s="138"/>
      <c r="M45" s="138"/>
      <c r="N45" s="138"/>
      <c r="O45" s="138"/>
      <c r="P45" s="138"/>
      <c r="Q45" s="138"/>
    </row>
    <row r="46" spans="1:17" ht="12.75">
      <c r="A46" s="254"/>
      <c r="B46" s="254"/>
      <c r="C46" s="254"/>
      <c r="D46" s="254"/>
      <c r="E46" s="254"/>
      <c r="F46" s="254"/>
      <c r="G46" s="254"/>
      <c r="H46" s="254"/>
      <c r="I46" s="254"/>
      <c r="J46" s="139"/>
      <c r="K46" s="139"/>
      <c r="L46" s="139"/>
      <c r="M46" s="139"/>
      <c r="N46" s="139"/>
      <c r="O46" s="139"/>
      <c r="P46" s="139"/>
      <c r="Q46" s="139"/>
    </row>
    <row r="47" spans="3:5" ht="12.75">
      <c r="C47" s="140"/>
      <c r="E47" s="142"/>
    </row>
    <row r="48" spans="3:5" ht="12.75">
      <c r="C48" s="140"/>
      <c r="E48" s="142"/>
    </row>
  </sheetData>
  <mergeCells count="7">
    <mergeCell ref="J44:Q46"/>
    <mergeCell ref="J39:Q39"/>
    <mergeCell ref="B1:C1"/>
    <mergeCell ref="D1:E1"/>
    <mergeCell ref="F1:G1"/>
    <mergeCell ref="H1:I1"/>
    <mergeCell ref="A44:I46"/>
  </mergeCells>
  <printOptions/>
  <pageMargins left="1.5" right="1.25" top="1.25" bottom="1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="75" zoomScaleNormal="75" workbookViewId="0" topLeftCell="A1">
      <selection activeCell="C61" sqref="C61"/>
    </sheetView>
  </sheetViews>
  <sheetFormatPr defaultColWidth="9.140625" defaultRowHeight="12.75"/>
  <cols>
    <col min="1" max="1" width="9.140625" style="160" customWidth="1"/>
    <col min="2" max="49" width="8.140625" style="160" customWidth="1"/>
    <col min="50" max="58" width="7.28125" style="160" customWidth="1"/>
    <col min="59" max="16384" width="9.140625" style="160" customWidth="1"/>
  </cols>
  <sheetData>
    <row r="1" spans="1:57" s="144" customFormat="1" ht="12.75">
      <c r="A1" s="107" t="s">
        <v>344</v>
      </c>
      <c r="B1" s="107"/>
      <c r="C1" s="107"/>
      <c r="D1" s="107"/>
      <c r="E1" s="107"/>
      <c r="F1" s="107"/>
      <c r="G1" s="107"/>
      <c r="H1" s="143"/>
      <c r="I1" s="143"/>
      <c r="J1" s="107"/>
      <c r="K1" s="107"/>
      <c r="L1" s="107"/>
      <c r="M1" s="107"/>
      <c r="N1" s="107"/>
      <c r="O1" s="107"/>
      <c r="P1" s="143"/>
      <c r="R1" s="107"/>
      <c r="S1" s="107"/>
      <c r="T1" s="107"/>
      <c r="U1" s="107"/>
      <c r="V1" s="107"/>
      <c r="W1" s="107"/>
      <c r="X1" s="143"/>
      <c r="Y1" s="143"/>
      <c r="Z1" s="107"/>
      <c r="AA1" s="107"/>
      <c r="AB1" s="107"/>
      <c r="AC1" s="107"/>
      <c r="AD1" s="107"/>
      <c r="AE1" s="107"/>
      <c r="AF1" s="143"/>
      <c r="AH1" s="107"/>
      <c r="AI1" s="107"/>
      <c r="AJ1" s="107"/>
      <c r="AK1" s="107"/>
      <c r="AL1" s="107"/>
      <c r="AM1" s="107"/>
      <c r="AN1" s="143"/>
      <c r="AP1" s="107"/>
      <c r="AQ1" s="107"/>
      <c r="AR1" s="107"/>
      <c r="AS1" s="107"/>
      <c r="AT1" s="107"/>
      <c r="AU1" s="107"/>
      <c r="AV1" s="143"/>
      <c r="AX1" s="107"/>
      <c r="AY1" s="107"/>
      <c r="AZ1" s="107"/>
      <c r="BA1" s="107"/>
      <c r="BB1" s="107"/>
      <c r="BC1" s="107"/>
      <c r="BD1" s="143"/>
      <c r="BE1" s="143"/>
    </row>
    <row r="2" spans="1:58" s="144" customFormat="1" ht="13.5" thickBot="1">
      <c r="A2" s="89" t="s">
        <v>347</v>
      </c>
      <c r="B2" s="90" t="s">
        <v>282</v>
      </c>
      <c r="C2" s="91" t="s">
        <v>128</v>
      </c>
      <c r="D2" s="92" t="s">
        <v>274</v>
      </c>
      <c r="E2" s="93" t="s">
        <v>311</v>
      </c>
      <c r="F2" s="90" t="s">
        <v>290</v>
      </c>
      <c r="G2" s="90" t="s">
        <v>124</v>
      </c>
      <c r="H2" s="92" t="s">
        <v>315</v>
      </c>
      <c r="I2" s="92" t="s">
        <v>283</v>
      </c>
      <c r="J2" s="93" t="s">
        <v>292</v>
      </c>
      <c r="K2" s="93" t="s">
        <v>268</v>
      </c>
      <c r="L2" s="90" t="s">
        <v>135</v>
      </c>
      <c r="M2" s="93" t="s">
        <v>289</v>
      </c>
      <c r="N2" s="90" t="s">
        <v>270</v>
      </c>
      <c r="O2" s="93" t="s">
        <v>299</v>
      </c>
      <c r="P2" s="93" t="s">
        <v>301</v>
      </c>
      <c r="Q2" s="93" t="s">
        <v>296</v>
      </c>
      <c r="R2" s="92" t="s">
        <v>272</v>
      </c>
      <c r="S2" s="93" t="s">
        <v>297</v>
      </c>
      <c r="T2" s="92" t="s">
        <v>273</v>
      </c>
      <c r="U2" s="93" t="s">
        <v>305</v>
      </c>
      <c r="V2" s="90" t="s">
        <v>312</v>
      </c>
      <c r="W2" s="93" t="s">
        <v>300</v>
      </c>
      <c r="X2" s="91" t="s">
        <v>288</v>
      </c>
      <c r="Y2" s="93" t="s">
        <v>284</v>
      </c>
      <c r="Z2" s="93" t="s">
        <v>291</v>
      </c>
      <c r="AA2" s="93" t="s">
        <v>304</v>
      </c>
      <c r="AB2" s="90" t="s">
        <v>136</v>
      </c>
      <c r="AC2" s="90" t="s">
        <v>279</v>
      </c>
      <c r="AD2" s="93" t="s">
        <v>278</v>
      </c>
      <c r="AE2" s="93" t="s">
        <v>294</v>
      </c>
      <c r="AF2" s="90" t="s">
        <v>269</v>
      </c>
      <c r="AG2" s="93" t="s">
        <v>309</v>
      </c>
      <c r="AH2" s="90" t="s">
        <v>314</v>
      </c>
      <c r="AI2" s="92" t="s">
        <v>281</v>
      </c>
      <c r="AJ2" s="93" t="s">
        <v>293</v>
      </c>
      <c r="AK2" s="92" t="s">
        <v>310</v>
      </c>
      <c r="AL2" s="93" t="s">
        <v>308</v>
      </c>
      <c r="AM2" s="92" t="s">
        <v>280</v>
      </c>
      <c r="AN2" s="92" t="s">
        <v>286</v>
      </c>
      <c r="AO2" s="91" t="s">
        <v>132</v>
      </c>
      <c r="AP2" s="90" t="s">
        <v>275</v>
      </c>
      <c r="AQ2" s="93" t="s">
        <v>295</v>
      </c>
      <c r="AR2" s="90" t="s">
        <v>285</v>
      </c>
      <c r="AS2" s="93" t="s">
        <v>306</v>
      </c>
      <c r="AT2" s="93" t="s">
        <v>298</v>
      </c>
      <c r="AU2" s="92" t="s">
        <v>287</v>
      </c>
      <c r="AV2" s="93" t="s">
        <v>316</v>
      </c>
      <c r="AW2" s="90" t="s">
        <v>133</v>
      </c>
      <c r="AX2" s="93" t="s">
        <v>313</v>
      </c>
      <c r="AY2" s="93" t="s">
        <v>302</v>
      </c>
      <c r="AZ2" s="93" t="s">
        <v>141</v>
      </c>
      <c r="BA2" s="92" t="s">
        <v>134</v>
      </c>
      <c r="BB2" s="92" t="s">
        <v>307</v>
      </c>
      <c r="BC2" s="93" t="s">
        <v>276</v>
      </c>
      <c r="BD2" s="93" t="s">
        <v>303</v>
      </c>
      <c r="BE2" s="90" t="s">
        <v>271</v>
      </c>
      <c r="BF2" s="92" t="s">
        <v>277</v>
      </c>
    </row>
    <row r="3" spans="1:58" s="136" customFormat="1" ht="13.5" thickTop="1">
      <c r="A3" s="267" t="s">
        <v>13</v>
      </c>
      <c r="B3" s="145">
        <v>-0.2</v>
      </c>
      <c r="C3" s="146">
        <v>2.39</v>
      </c>
      <c r="D3" s="147">
        <v>12.9</v>
      </c>
      <c r="E3" s="148">
        <v>0.025</v>
      </c>
      <c r="F3" s="145">
        <v>168</v>
      </c>
      <c r="G3" s="145">
        <v>0.107</v>
      </c>
      <c r="H3" s="147">
        <v>-0.01</v>
      </c>
      <c r="I3" s="147">
        <v>0.042</v>
      </c>
      <c r="J3" s="148">
        <v>0.064</v>
      </c>
      <c r="K3" s="148">
        <v>1.18</v>
      </c>
      <c r="L3" s="145">
        <v>37.7</v>
      </c>
      <c r="M3" s="148">
        <v>20.1</v>
      </c>
      <c r="N3" s="145">
        <v>6.39</v>
      </c>
      <c r="O3" s="148">
        <v>0.006</v>
      </c>
      <c r="P3" s="148">
        <v>0.008</v>
      </c>
      <c r="Q3" s="148">
        <v>0.014</v>
      </c>
      <c r="R3" s="147">
        <v>0.034</v>
      </c>
      <c r="S3" s="148">
        <v>0.003</v>
      </c>
      <c r="T3" s="147">
        <v>1.09</v>
      </c>
      <c r="U3" s="148">
        <v>-0.002</v>
      </c>
      <c r="V3" s="145">
        <v>-0.2</v>
      </c>
      <c r="W3" s="148">
        <v>0.002</v>
      </c>
      <c r="X3" s="146">
        <v>89.6</v>
      </c>
      <c r="Y3" s="148">
        <v>0.001</v>
      </c>
      <c r="Z3" s="148">
        <v>0.019</v>
      </c>
      <c r="AA3" s="148">
        <v>0.002</v>
      </c>
      <c r="AB3" s="145">
        <v>959</v>
      </c>
      <c r="AC3" s="145">
        <v>4.43</v>
      </c>
      <c r="AD3" s="148">
        <v>0.008</v>
      </c>
      <c r="AE3" s="148">
        <v>0.013</v>
      </c>
      <c r="AF3" s="145">
        <v>5.16</v>
      </c>
      <c r="AG3" s="148">
        <v>-0.002</v>
      </c>
      <c r="AH3" s="145">
        <v>0.523</v>
      </c>
      <c r="AI3" s="147">
        <v>0.022</v>
      </c>
      <c r="AJ3" s="148">
        <v>0.002</v>
      </c>
      <c r="AK3" s="147">
        <v>-0.01</v>
      </c>
      <c r="AL3" s="148">
        <v>0.021</v>
      </c>
      <c r="AM3" s="147">
        <v>0.043</v>
      </c>
      <c r="AN3" s="147">
        <v>0.178</v>
      </c>
      <c r="AO3" s="146">
        <v>2.69</v>
      </c>
      <c r="AP3" s="145">
        <v>29.6</v>
      </c>
      <c r="AQ3" s="148">
        <v>0.003</v>
      </c>
      <c r="AR3" s="145">
        <v>-0.1</v>
      </c>
      <c r="AS3" s="148">
        <v>-0.001</v>
      </c>
      <c r="AT3" s="148">
        <v>-0.001</v>
      </c>
      <c r="AU3" s="147">
        <v>0.142</v>
      </c>
      <c r="AV3" s="148">
        <v>0.002</v>
      </c>
      <c r="AW3" s="145">
        <v>2.08</v>
      </c>
      <c r="AX3" s="148">
        <v>0.96</v>
      </c>
      <c r="AY3" s="148">
        <v>0.001</v>
      </c>
      <c r="AZ3" s="148">
        <v>4.86</v>
      </c>
      <c r="BA3" s="147">
        <v>14.9</v>
      </c>
      <c r="BB3" s="147">
        <v>0.557</v>
      </c>
      <c r="BC3" s="148">
        <v>0.107</v>
      </c>
      <c r="BD3" s="148">
        <v>0.011</v>
      </c>
      <c r="BE3" s="145">
        <v>30.4</v>
      </c>
      <c r="BF3" s="147">
        <v>0.018</v>
      </c>
    </row>
    <row r="4" spans="1:58" s="136" customFormat="1" ht="12.75">
      <c r="A4" s="3" t="s">
        <v>14</v>
      </c>
      <c r="B4" s="149">
        <v>-0.2</v>
      </c>
      <c r="C4" s="150">
        <v>2.4</v>
      </c>
      <c r="D4" s="151">
        <v>13</v>
      </c>
      <c r="E4" s="152">
        <v>0.049</v>
      </c>
      <c r="F4" s="149">
        <v>143</v>
      </c>
      <c r="G4" s="149">
        <v>0.46</v>
      </c>
      <c r="H4" s="151">
        <v>-0.01</v>
      </c>
      <c r="I4" s="151">
        <v>2.68</v>
      </c>
      <c r="J4" s="152">
        <v>0.006</v>
      </c>
      <c r="K4" s="152">
        <v>0.342</v>
      </c>
      <c r="L4" s="149">
        <v>47.5</v>
      </c>
      <c r="M4" s="152">
        <v>85.4</v>
      </c>
      <c r="N4" s="149">
        <v>26.1</v>
      </c>
      <c r="O4" s="152">
        <v>0.005</v>
      </c>
      <c r="P4" s="152">
        <v>0.004</v>
      </c>
      <c r="Q4" s="152">
        <v>0.011</v>
      </c>
      <c r="R4" s="151">
        <v>0.069</v>
      </c>
      <c r="S4" s="152">
        <v>-0.002</v>
      </c>
      <c r="T4" s="151">
        <v>6.36</v>
      </c>
      <c r="U4" s="152">
        <v>-0.002</v>
      </c>
      <c r="V4" s="149">
        <v>-0.2</v>
      </c>
      <c r="W4" s="152">
        <v>0.001</v>
      </c>
      <c r="X4" s="150">
        <v>118</v>
      </c>
      <c r="Y4" s="152">
        <v>0.004</v>
      </c>
      <c r="Z4" s="152">
        <v>0.006</v>
      </c>
      <c r="AA4" s="152">
        <v>0.002</v>
      </c>
      <c r="AB4" s="149">
        <v>361</v>
      </c>
      <c r="AC4" s="149">
        <v>5.82</v>
      </c>
      <c r="AD4" s="152">
        <v>0.02</v>
      </c>
      <c r="AE4" s="152">
        <v>-0.004</v>
      </c>
      <c r="AF4" s="149">
        <v>3.47</v>
      </c>
      <c r="AG4" s="152">
        <v>-0.002</v>
      </c>
      <c r="AH4" s="149">
        <v>0.153</v>
      </c>
      <c r="AI4" s="151">
        <v>0.01</v>
      </c>
      <c r="AJ4" s="152">
        <v>0.001</v>
      </c>
      <c r="AK4" s="151">
        <v>-0.01</v>
      </c>
      <c r="AL4" s="152">
        <v>0.03</v>
      </c>
      <c r="AM4" s="151">
        <v>0.23</v>
      </c>
      <c r="AN4" s="151">
        <v>0.397</v>
      </c>
      <c r="AO4" s="150">
        <v>5.21</v>
      </c>
      <c r="AP4" s="149">
        <v>34.7</v>
      </c>
      <c r="AQ4" s="152">
        <v>-0.002</v>
      </c>
      <c r="AR4" s="149">
        <v>-0.1</v>
      </c>
      <c r="AS4" s="152">
        <v>-0.001</v>
      </c>
      <c r="AT4" s="152">
        <v>-0.001</v>
      </c>
      <c r="AU4" s="151">
        <v>0.146</v>
      </c>
      <c r="AV4" s="152">
        <v>0.003</v>
      </c>
      <c r="AW4" s="149">
        <v>4.62</v>
      </c>
      <c r="AX4" s="152">
        <v>3.5</v>
      </c>
      <c r="AY4" s="152">
        <v>-0.001</v>
      </c>
      <c r="AZ4" s="152">
        <v>6.57</v>
      </c>
      <c r="BA4" s="151">
        <v>79.4</v>
      </c>
      <c r="BB4" s="151">
        <v>5.3</v>
      </c>
      <c r="BC4" s="152">
        <v>0.062</v>
      </c>
      <c r="BD4" s="152">
        <v>0.007</v>
      </c>
      <c r="BE4" s="149">
        <v>4.93</v>
      </c>
      <c r="BF4" s="151">
        <v>0.025</v>
      </c>
    </row>
    <row r="5" spans="1:58" s="136" customFormat="1" ht="12.75">
      <c r="A5" s="3" t="s">
        <v>15</v>
      </c>
      <c r="B5" s="149">
        <v>-0.2</v>
      </c>
      <c r="C5" s="150">
        <v>-2</v>
      </c>
      <c r="D5" s="151">
        <v>7.55</v>
      </c>
      <c r="E5" s="152">
        <v>0.037</v>
      </c>
      <c r="F5" s="149">
        <v>68.9</v>
      </c>
      <c r="G5" s="149">
        <v>-0.1</v>
      </c>
      <c r="H5" s="151">
        <v>-0.01</v>
      </c>
      <c r="I5" s="151">
        <v>0.991</v>
      </c>
      <c r="J5" s="152">
        <v>0.004</v>
      </c>
      <c r="K5" s="152">
        <v>0.05</v>
      </c>
      <c r="L5" s="149">
        <v>35</v>
      </c>
      <c r="M5" s="152">
        <v>0.051</v>
      </c>
      <c r="N5" s="149">
        <v>3.28</v>
      </c>
      <c r="O5" s="152">
        <v>-0.001</v>
      </c>
      <c r="P5" s="152">
        <v>-0.001</v>
      </c>
      <c r="Q5" s="152">
        <v>0.006</v>
      </c>
      <c r="R5" s="151">
        <v>-0.01</v>
      </c>
      <c r="S5" s="152">
        <v>-0.002</v>
      </c>
      <c r="T5" s="151">
        <v>0.023</v>
      </c>
      <c r="U5" s="152">
        <v>-0.002</v>
      </c>
      <c r="V5" s="149">
        <v>-0.2</v>
      </c>
      <c r="W5" s="152">
        <v>-0.001</v>
      </c>
      <c r="X5" s="150">
        <v>23.8</v>
      </c>
      <c r="Y5" s="152">
        <v>-0.001</v>
      </c>
      <c r="Z5" s="152">
        <v>0.003</v>
      </c>
      <c r="AA5" s="152">
        <v>-0.001</v>
      </c>
      <c r="AB5" s="149">
        <v>60.4</v>
      </c>
      <c r="AC5" s="149">
        <v>2.55</v>
      </c>
      <c r="AD5" s="152">
        <v>-0.005</v>
      </c>
      <c r="AE5" s="152">
        <v>-0.004</v>
      </c>
      <c r="AF5" s="149">
        <v>-0.3</v>
      </c>
      <c r="AG5" s="152">
        <v>-0.002</v>
      </c>
      <c r="AH5" s="149">
        <v>0.151</v>
      </c>
      <c r="AI5" s="151">
        <v>0.02</v>
      </c>
      <c r="AJ5" s="152">
        <v>-0.001</v>
      </c>
      <c r="AK5" s="151">
        <v>-0.01</v>
      </c>
      <c r="AL5" s="152">
        <v>0.007</v>
      </c>
      <c r="AM5" s="151">
        <v>0.01</v>
      </c>
      <c r="AN5" s="151">
        <v>0.071</v>
      </c>
      <c r="AO5" s="150">
        <v>2.87</v>
      </c>
      <c r="AP5" s="149">
        <v>14.7</v>
      </c>
      <c r="AQ5" s="152">
        <v>-0.002</v>
      </c>
      <c r="AR5" s="149">
        <v>-0.1</v>
      </c>
      <c r="AS5" s="152">
        <v>-0.001</v>
      </c>
      <c r="AT5" s="152">
        <v>-0.001</v>
      </c>
      <c r="AU5" s="151">
        <v>0.013</v>
      </c>
      <c r="AV5" s="152">
        <v>-0.001</v>
      </c>
      <c r="AW5" s="149">
        <v>2.22</v>
      </c>
      <c r="AX5" s="152">
        <v>0.023</v>
      </c>
      <c r="AY5" s="152">
        <v>-0.001</v>
      </c>
      <c r="AZ5" s="152">
        <v>0.281</v>
      </c>
      <c r="BA5" s="151">
        <v>17</v>
      </c>
      <c r="BB5" s="151">
        <v>0.36</v>
      </c>
      <c r="BC5" s="152">
        <v>0.017</v>
      </c>
      <c r="BD5" s="152">
        <v>-0.001</v>
      </c>
      <c r="BE5" s="149">
        <v>4.02</v>
      </c>
      <c r="BF5" s="151">
        <v>-0.01</v>
      </c>
    </row>
    <row r="6" spans="1:58" s="136" customFormat="1" ht="12.75">
      <c r="A6" s="3" t="s">
        <v>16</v>
      </c>
      <c r="B6" s="149">
        <v>-0.2</v>
      </c>
      <c r="C6" s="150">
        <v>13.1</v>
      </c>
      <c r="D6" s="151">
        <v>5.5</v>
      </c>
      <c r="E6" s="152">
        <v>0.01</v>
      </c>
      <c r="F6" s="149">
        <v>90.4</v>
      </c>
      <c r="G6" s="149">
        <v>-0.1</v>
      </c>
      <c r="H6" s="151">
        <v>-0.01</v>
      </c>
      <c r="I6" s="151">
        <v>0.069</v>
      </c>
      <c r="J6" s="152">
        <v>0.03</v>
      </c>
      <c r="K6" s="152">
        <v>0.122</v>
      </c>
      <c r="L6" s="149">
        <v>18.6</v>
      </c>
      <c r="M6" s="152">
        <v>0.026</v>
      </c>
      <c r="N6" s="149">
        <v>2.33</v>
      </c>
      <c r="O6" s="152">
        <v>0.005</v>
      </c>
      <c r="P6" s="152">
        <v>0.003</v>
      </c>
      <c r="Q6" s="152">
        <v>0.008</v>
      </c>
      <c r="R6" s="151">
        <v>-0.01</v>
      </c>
      <c r="S6" s="152">
        <v>0.005</v>
      </c>
      <c r="T6" s="151">
        <v>-0.01</v>
      </c>
      <c r="U6" s="152">
        <v>-0.002</v>
      </c>
      <c r="V6" s="149">
        <v>-0.2</v>
      </c>
      <c r="W6" s="152">
        <v>0.001</v>
      </c>
      <c r="X6" s="150">
        <v>22</v>
      </c>
      <c r="Y6" s="152">
        <v>-0.001</v>
      </c>
      <c r="Z6" s="152">
        <v>0.015</v>
      </c>
      <c r="AA6" s="152">
        <v>-0.001</v>
      </c>
      <c r="AB6" s="149">
        <v>4.12</v>
      </c>
      <c r="AC6" s="149">
        <v>6.4</v>
      </c>
      <c r="AD6" s="152">
        <v>-0.005</v>
      </c>
      <c r="AE6" s="152">
        <v>0.015</v>
      </c>
      <c r="AF6" s="149">
        <v>0.989</v>
      </c>
      <c r="AG6" s="152">
        <v>-0.002</v>
      </c>
      <c r="AH6" s="149">
        <v>0.176</v>
      </c>
      <c r="AI6" s="151">
        <v>0.016</v>
      </c>
      <c r="AJ6" s="152">
        <v>0.003</v>
      </c>
      <c r="AK6" s="151">
        <v>-0.01</v>
      </c>
      <c r="AL6" s="152">
        <v>0.029</v>
      </c>
      <c r="AM6" s="151">
        <v>-0.01</v>
      </c>
      <c r="AN6" s="151">
        <v>0.288</v>
      </c>
      <c r="AO6" s="150">
        <v>-1</v>
      </c>
      <c r="AP6" s="149">
        <v>8.12</v>
      </c>
      <c r="AQ6" s="152">
        <v>0.004</v>
      </c>
      <c r="AR6" s="149">
        <v>-0.1</v>
      </c>
      <c r="AS6" s="152">
        <v>-0.001</v>
      </c>
      <c r="AT6" s="152">
        <v>-0.001</v>
      </c>
      <c r="AU6" s="151">
        <v>0.016</v>
      </c>
      <c r="AV6" s="152">
        <v>0.002</v>
      </c>
      <c r="AW6" s="149">
        <v>1.14</v>
      </c>
      <c r="AX6" s="152">
        <v>0.009</v>
      </c>
      <c r="AY6" s="152">
        <v>-0.001</v>
      </c>
      <c r="AZ6" s="152">
        <v>2.64</v>
      </c>
      <c r="BA6" s="151">
        <v>9.04</v>
      </c>
      <c r="BB6" s="151">
        <v>0.542</v>
      </c>
      <c r="BC6" s="152">
        <v>0.035</v>
      </c>
      <c r="BD6" s="152">
        <v>0.005</v>
      </c>
      <c r="BE6" s="149">
        <v>1.9</v>
      </c>
      <c r="BF6" s="151">
        <v>0.018</v>
      </c>
    </row>
    <row r="7" spans="1:58" s="136" customFormat="1" ht="12.75">
      <c r="A7" s="3" t="s">
        <v>17</v>
      </c>
      <c r="B7" s="149">
        <v>-0.2</v>
      </c>
      <c r="C7" s="150">
        <v>2.93</v>
      </c>
      <c r="D7" s="151">
        <v>8.22</v>
      </c>
      <c r="E7" s="152">
        <v>0.016</v>
      </c>
      <c r="F7" s="149">
        <v>102</v>
      </c>
      <c r="G7" s="149">
        <v>0.403</v>
      </c>
      <c r="H7" s="151">
        <v>-0.01</v>
      </c>
      <c r="I7" s="151">
        <v>0.059</v>
      </c>
      <c r="J7" s="152">
        <v>0.029</v>
      </c>
      <c r="K7" s="152">
        <v>0.226</v>
      </c>
      <c r="L7" s="149">
        <v>25.7</v>
      </c>
      <c r="M7" s="152">
        <v>27.9</v>
      </c>
      <c r="N7" s="149">
        <v>15.8</v>
      </c>
      <c r="O7" s="152">
        <v>0.006</v>
      </c>
      <c r="P7" s="152">
        <v>0.004</v>
      </c>
      <c r="Q7" s="152">
        <v>0.009</v>
      </c>
      <c r="R7" s="151">
        <v>0.02</v>
      </c>
      <c r="S7" s="152">
        <v>0.003</v>
      </c>
      <c r="T7" s="151">
        <v>3.52</v>
      </c>
      <c r="U7" s="152">
        <v>-0.002</v>
      </c>
      <c r="V7" s="149">
        <v>-0.2</v>
      </c>
      <c r="W7" s="152">
        <v>0.001</v>
      </c>
      <c r="X7" s="150">
        <v>65</v>
      </c>
      <c r="Y7" s="152">
        <v>-0.001</v>
      </c>
      <c r="Z7" s="152">
        <v>0.011</v>
      </c>
      <c r="AA7" s="152">
        <v>-0.001</v>
      </c>
      <c r="AB7" s="149">
        <v>9</v>
      </c>
      <c r="AC7" s="149">
        <v>10.9</v>
      </c>
      <c r="AD7" s="152">
        <v>0.008</v>
      </c>
      <c r="AE7" s="152">
        <v>0.007</v>
      </c>
      <c r="AF7" s="149">
        <v>8.18</v>
      </c>
      <c r="AG7" s="152">
        <v>-0.002</v>
      </c>
      <c r="AH7" s="149">
        <v>0.254</v>
      </c>
      <c r="AI7" s="151">
        <v>0.053</v>
      </c>
      <c r="AJ7" s="152">
        <v>0.002</v>
      </c>
      <c r="AK7" s="151">
        <v>-0.01</v>
      </c>
      <c r="AL7" s="152">
        <v>0.007</v>
      </c>
      <c r="AM7" s="151">
        <v>0.035</v>
      </c>
      <c r="AN7" s="151">
        <v>0.047</v>
      </c>
      <c r="AO7" s="150">
        <v>6.02</v>
      </c>
      <c r="AP7" s="149">
        <v>17</v>
      </c>
      <c r="AQ7" s="152">
        <v>0.002</v>
      </c>
      <c r="AR7" s="149">
        <v>-0.1</v>
      </c>
      <c r="AS7" s="152">
        <v>-0.001</v>
      </c>
      <c r="AT7" s="152">
        <v>-0.001</v>
      </c>
      <c r="AU7" s="151">
        <v>0.139</v>
      </c>
      <c r="AV7" s="152">
        <v>-0.001</v>
      </c>
      <c r="AW7" s="149">
        <v>4.71</v>
      </c>
      <c r="AX7" s="152">
        <v>2.11</v>
      </c>
      <c r="AY7" s="152">
        <v>-0.001</v>
      </c>
      <c r="AZ7" s="152">
        <v>5.25</v>
      </c>
      <c r="BA7" s="151">
        <v>15.6</v>
      </c>
      <c r="BB7" s="151">
        <v>0.069</v>
      </c>
      <c r="BC7" s="152">
        <v>0.103</v>
      </c>
      <c r="BD7" s="152">
        <v>0.004</v>
      </c>
      <c r="BE7" s="149">
        <v>6.46</v>
      </c>
      <c r="BF7" s="151">
        <v>0.019</v>
      </c>
    </row>
    <row r="8" spans="1:58" s="136" customFormat="1" ht="12.75">
      <c r="A8" s="3" t="s">
        <v>18</v>
      </c>
      <c r="B8" s="149">
        <v>-0.2</v>
      </c>
      <c r="C8" s="150">
        <v>3.64</v>
      </c>
      <c r="D8" s="151">
        <v>22.6</v>
      </c>
      <c r="E8" s="152">
        <v>0.01</v>
      </c>
      <c r="F8" s="149">
        <v>88.6</v>
      </c>
      <c r="G8" s="149">
        <v>0.771</v>
      </c>
      <c r="H8" s="151">
        <v>-0.01</v>
      </c>
      <c r="I8" s="151">
        <v>0.062</v>
      </c>
      <c r="J8" s="152">
        <v>0.002</v>
      </c>
      <c r="K8" s="152">
        <v>0.177</v>
      </c>
      <c r="L8" s="149">
        <v>21</v>
      </c>
      <c r="M8" s="152">
        <v>25.5</v>
      </c>
      <c r="N8" s="149">
        <v>4.47</v>
      </c>
      <c r="O8" s="152">
        <v>-0.001</v>
      </c>
      <c r="P8" s="152">
        <v>-0.001</v>
      </c>
      <c r="Q8" s="152">
        <v>0.007</v>
      </c>
      <c r="R8" s="151">
        <v>0.012</v>
      </c>
      <c r="S8" s="152">
        <v>-0.002</v>
      </c>
      <c r="T8" s="151">
        <v>2.43</v>
      </c>
      <c r="U8" s="152">
        <v>-0.002</v>
      </c>
      <c r="V8" s="149">
        <v>-0.2</v>
      </c>
      <c r="W8" s="152">
        <v>-0.001</v>
      </c>
      <c r="X8" s="150">
        <v>83.4</v>
      </c>
      <c r="Y8" s="152">
        <v>-0.001</v>
      </c>
      <c r="Z8" s="152">
        <v>0.003</v>
      </c>
      <c r="AA8" s="152">
        <v>-0.001</v>
      </c>
      <c r="AB8" s="149">
        <v>28.5</v>
      </c>
      <c r="AC8" s="149">
        <v>11.9</v>
      </c>
      <c r="AD8" s="152">
        <v>0.007</v>
      </c>
      <c r="AE8" s="152">
        <v>-0.004</v>
      </c>
      <c r="AF8" s="149">
        <v>1.47</v>
      </c>
      <c r="AG8" s="152">
        <v>-0.002</v>
      </c>
      <c r="AH8" s="149">
        <v>0.107</v>
      </c>
      <c r="AI8" s="151">
        <v>0.044</v>
      </c>
      <c r="AJ8" s="152">
        <v>-0.001</v>
      </c>
      <c r="AK8" s="151">
        <v>-0.01</v>
      </c>
      <c r="AL8" s="152">
        <v>0.007</v>
      </c>
      <c r="AM8" s="151">
        <v>0.049</v>
      </c>
      <c r="AN8" s="151">
        <v>0.07</v>
      </c>
      <c r="AO8" s="150">
        <v>4.27</v>
      </c>
      <c r="AP8" s="149">
        <v>14.5</v>
      </c>
      <c r="AQ8" s="152">
        <v>-0.002</v>
      </c>
      <c r="AR8" s="149">
        <v>-0.1</v>
      </c>
      <c r="AS8" s="152">
        <v>-0.001</v>
      </c>
      <c r="AT8" s="152">
        <v>-0.001</v>
      </c>
      <c r="AU8" s="151">
        <v>0.115</v>
      </c>
      <c r="AV8" s="152">
        <v>-0.001</v>
      </c>
      <c r="AW8" s="149">
        <v>3.04</v>
      </c>
      <c r="AX8" s="152">
        <v>2.72</v>
      </c>
      <c r="AY8" s="152">
        <v>-0.001</v>
      </c>
      <c r="AZ8" s="152">
        <v>2.84</v>
      </c>
      <c r="BA8" s="151">
        <v>8.13</v>
      </c>
      <c r="BB8" s="151">
        <v>0.064</v>
      </c>
      <c r="BC8" s="152">
        <v>0.045</v>
      </c>
      <c r="BD8" s="152">
        <v>-0.001</v>
      </c>
      <c r="BE8" s="149">
        <v>11.7</v>
      </c>
      <c r="BF8" s="151">
        <v>-0.01</v>
      </c>
    </row>
    <row r="9" spans="1:58" s="136" customFormat="1" ht="12.75">
      <c r="A9" s="3" t="s">
        <v>19</v>
      </c>
      <c r="B9" s="149">
        <v>-0.2</v>
      </c>
      <c r="C9" s="150">
        <v>2.55</v>
      </c>
      <c r="D9" s="151">
        <v>3.86</v>
      </c>
      <c r="E9" s="152">
        <v>0.003</v>
      </c>
      <c r="F9" s="149">
        <v>71.3</v>
      </c>
      <c r="G9" s="149">
        <v>-0.1</v>
      </c>
      <c r="H9" s="151">
        <v>-0.01</v>
      </c>
      <c r="I9" s="151">
        <v>0.024</v>
      </c>
      <c r="J9" s="152">
        <v>0.004</v>
      </c>
      <c r="K9" s="152">
        <v>0.08</v>
      </c>
      <c r="L9" s="149">
        <v>11.4</v>
      </c>
      <c r="M9" s="152">
        <v>0.078</v>
      </c>
      <c r="N9" s="149">
        <v>1.17</v>
      </c>
      <c r="O9" s="152">
        <v>-0.001</v>
      </c>
      <c r="P9" s="152">
        <v>-0.001</v>
      </c>
      <c r="Q9" s="152">
        <v>0.006</v>
      </c>
      <c r="R9" s="151">
        <v>-0.01</v>
      </c>
      <c r="S9" s="152">
        <v>-0.002</v>
      </c>
      <c r="T9" s="151">
        <v>0.098</v>
      </c>
      <c r="U9" s="152">
        <v>-0.002</v>
      </c>
      <c r="V9" s="149">
        <v>-0.2</v>
      </c>
      <c r="W9" s="152">
        <v>-0.001</v>
      </c>
      <c r="X9" s="150">
        <v>25.8</v>
      </c>
      <c r="Y9" s="152">
        <v>-0.001</v>
      </c>
      <c r="Z9" s="152">
        <v>0.003</v>
      </c>
      <c r="AA9" s="152">
        <v>-0.001</v>
      </c>
      <c r="AB9" s="149">
        <v>74.7</v>
      </c>
      <c r="AC9" s="149">
        <v>4.34</v>
      </c>
      <c r="AD9" s="152">
        <v>-0.005</v>
      </c>
      <c r="AE9" s="152">
        <v>-0.004</v>
      </c>
      <c r="AF9" s="149">
        <v>0.717</v>
      </c>
      <c r="AG9" s="152">
        <v>-0.002</v>
      </c>
      <c r="AH9" s="149">
        <v>0.125</v>
      </c>
      <c r="AI9" s="151">
        <v>0.024</v>
      </c>
      <c r="AJ9" s="152">
        <v>-0.001</v>
      </c>
      <c r="AK9" s="151">
        <v>-0.01</v>
      </c>
      <c r="AL9" s="152">
        <v>0.016</v>
      </c>
      <c r="AM9" s="151">
        <v>-0.01</v>
      </c>
      <c r="AN9" s="151">
        <v>0.08</v>
      </c>
      <c r="AO9" s="150">
        <v>2.29</v>
      </c>
      <c r="AP9" s="149">
        <v>5.46</v>
      </c>
      <c r="AQ9" s="152">
        <v>-0.002</v>
      </c>
      <c r="AR9" s="149">
        <v>-0.1</v>
      </c>
      <c r="AS9" s="152">
        <v>-0.001</v>
      </c>
      <c r="AT9" s="152">
        <v>-0.001</v>
      </c>
      <c r="AU9" s="151">
        <v>-0.01</v>
      </c>
      <c r="AV9" s="152">
        <v>-0.001</v>
      </c>
      <c r="AW9" s="149">
        <v>1.83</v>
      </c>
      <c r="AX9" s="152">
        <v>0.006</v>
      </c>
      <c r="AY9" s="152">
        <v>-0.001</v>
      </c>
      <c r="AZ9" s="152">
        <v>7.3</v>
      </c>
      <c r="BA9" s="151">
        <v>4.78</v>
      </c>
      <c r="BB9" s="151">
        <v>0.081</v>
      </c>
      <c r="BC9" s="152">
        <v>0.014</v>
      </c>
      <c r="BD9" s="152">
        <v>-0.001</v>
      </c>
      <c r="BE9" s="149">
        <v>2.21</v>
      </c>
      <c r="BF9" s="151">
        <v>-0.01</v>
      </c>
    </row>
    <row r="10" spans="1:58" s="136" customFormat="1" ht="12.75">
      <c r="A10" s="3" t="s">
        <v>20</v>
      </c>
      <c r="B10" s="149">
        <v>-0.2</v>
      </c>
      <c r="C10" s="150">
        <v>4.22</v>
      </c>
      <c r="D10" s="151">
        <v>4.79</v>
      </c>
      <c r="E10" s="152">
        <v>0.004</v>
      </c>
      <c r="F10" s="149">
        <v>56.5</v>
      </c>
      <c r="G10" s="149">
        <v>-0.1</v>
      </c>
      <c r="H10" s="151">
        <v>-0.01</v>
      </c>
      <c r="I10" s="151">
        <v>0.034</v>
      </c>
      <c r="J10" s="152">
        <v>0.011</v>
      </c>
      <c r="K10" s="152">
        <v>0.06</v>
      </c>
      <c r="L10" s="149">
        <v>13.1</v>
      </c>
      <c r="M10" s="152">
        <v>0.172</v>
      </c>
      <c r="N10" s="149">
        <v>1.4</v>
      </c>
      <c r="O10" s="152">
        <v>-0.001</v>
      </c>
      <c r="P10" s="152">
        <v>-0.001</v>
      </c>
      <c r="Q10" s="152">
        <v>0.005</v>
      </c>
      <c r="R10" s="151">
        <v>0.013</v>
      </c>
      <c r="S10" s="152">
        <v>-0.002</v>
      </c>
      <c r="T10" s="151">
        <v>0.167</v>
      </c>
      <c r="U10" s="152">
        <v>-0.002</v>
      </c>
      <c r="V10" s="149">
        <v>-0.2</v>
      </c>
      <c r="W10" s="152">
        <v>-0.001</v>
      </c>
      <c r="X10" s="150">
        <v>18</v>
      </c>
      <c r="Y10" s="152">
        <v>-0.001</v>
      </c>
      <c r="Z10" s="152">
        <v>0.006</v>
      </c>
      <c r="AA10" s="152">
        <v>-0.001</v>
      </c>
      <c r="AB10" s="149">
        <v>31.1</v>
      </c>
      <c r="AC10" s="149">
        <v>4.34</v>
      </c>
      <c r="AD10" s="152">
        <v>-0.005</v>
      </c>
      <c r="AE10" s="152">
        <v>0.004</v>
      </c>
      <c r="AF10" s="149">
        <v>-0.3</v>
      </c>
      <c r="AG10" s="152">
        <v>-0.002</v>
      </c>
      <c r="AH10" s="149">
        <v>0.119</v>
      </c>
      <c r="AI10" s="151">
        <v>0.014</v>
      </c>
      <c r="AJ10" s="152">
        <v>0.001</v>
      </c>
      <c r="AK10" s="151">
        <v>-0.01</v>
      </c>
      <c r="AL10" s="152">
        <v>0.009</v>
      </c>
      <c r="AM10" s="151">
        <v>-0.01</v>
      </c>
      <c r="AN10" s="151">
        <v>0.074</v>
      </c>
      <c r="AO10" s="150">
        <v>2.42</v>
      </c>
      <c r="AP10" s="149">
        <v>5.31</v>
      </c>
      <c r="AQ10" s="152">
        <v>-0.002</v>
      </c>
      <c r="AR10" s="149">
        <v>-0.1</v>
      </c>
      <c r="AS10" s="152">
        <v>-0.001</v>
      </c>
      <c r="AT10" s="152">
        <v>-0.001</v>
      </c>
      <c r="AU10" s="151">
        <v>0.013</v>
      </c>
      <c r="AV10" s="152">
        <v>-0.001</v>
      </c>
      <c r="AW10" s="149">
        <v>1.79</v>
      </c>
      <c r="AX10" s="152">
        <v>0.01</v>
      </c>
      <c r="AY10" s="152">
        <v>-0.001</v>
      </c>
      <c r="AZ10" s="152">
        <v>7.18</v>
      </c>
      <c r="BA10" s="151">
        <v>6.06</v>
      </c>
      <c r="BB10" s="151">
        <v>0.099</v>
      </c>
      <c r="BC10" s="152">
        <v>0.016</v>
      </c>
      <c r="BD10" s="152">
        <v>-0.001</v>
      </c>
      <c r="BE10" s="149">
        <v>7.46</v>
      </c>
      <c r="BF10" s="151">
        <v>-0.01</v>
      </c>
    </row>
    <row r="11" spans="1:58" s="136" customFormat="1" ht="12.75">
      <c r="A11" s="3" t="s">
        <v>21</v>
      </c>
      <c r="B11" s="149">
        <v>-0.2</v>
      </c>
      <c r="C11" s="150">
        <v>-2</v>
      </c>
      <c r="D11" s="151">
        <v>9.26</v>
      </c>
      <c r="E11" s="152">
        <v>0.013</v>
      </c>
      <c r="F11" s="149">
        <v>50.6</v>
      </c>
      <c r="G11" s="149">
        <v>-0.1</v>
      </c>
      <c r="H11" s="151">
        <v>-0.01</v>
      </c>
      <c r="I11" s="151">
        <v>0.085</v>
      </c>
      <c r="J11" s="152">
        <v>0.008</v>
      </c>
      <c r="K11" s="152">
        <v>0.292</v>
      </c>
      <c r="L11" s="149">
        <v>19.9</v>
      </c>
      <c r="M11" s="152">
        <v>0.054</v>
      </c>
      <c r="N11" s="149">
        <v>2.93</v>
      </c>
      <c r="O11" s="152">
        <v>0.002</v>
      </c>
      <c r="P11" s="152">
        <v>0.001</v>
      </c>
      <c r="Q11" s="152">
        <v>0.005</v>
      </c>
      <c r="R11" s="151">
        <v>0.055</v>
      </c>
      <c r="S11" s="152">
        <v>-0.002</v>
      </c>
      <c r="T11" s="151">
        <v>-0.01</v>
      </c>
      <c r="U11" s="152">
        <v>0.003</v>
      </c>
      <c r="V11" s="149">
        <v>-0.2</v>
      </c>
      <c r="W11" s="152">
        <v>-0.001</v>
      </c>
      <c r="X11" s="150">
        <v>17.4</v>
      </c>
      <c r="Y11" s="152">
        <v>-0.001</v>
      </c>
      <c r="Z11" s="152">
        <v>0.004</v>
      </c>
      <c r="AA11" s="152">
        <v>-0.001</v>
      </c>
      <c r="AB11" s="149">
        <v>1800</v>
      </c>
      <c r="AC11" s="149">
        <v>10.2</v>
      </c>
      <c r="AD11" s="152">
        <v>0.012</v>
      </c>
      <c r="AE11" s="152">
        <v>-0.004</v>
      </c>
      <c r="AF11" s="149">
        <v>2.81</v>
      </c>
      <c r="AG11" s="152">
        <v>-0.002</v>
      </c>
      <c r="AH11" s="149">
        <v>-0.1</v>
      </c>
      <c r="AI11" s="151">
        <v>0.047</v>
      </c>
      <c r="AJ11" s="152">
        <v>-0.001</v>
      </c>
      <c r="AK11" s="151">
        <v>-0.01</v>
      </c>
      <c r="AL11" s="152">
        <v>0.123</v>
      </c>
      <c r="AM11" s="151">
        <v>-0.01</v>
      </c>
      <c r="AN11" s="151">
        <v>0.066</v>
      </c>
      <c r="AO11" s="150">
        <v>2.88</v>
      </c>
      <c r="AP11" s="149">
        <v>16.4</v>
      </c>
      <c r="AQ11" s="152">
        <v>-0.002</v>
      </c>
      <c r="AR11" s="149">
        <v>-0.1</v>
      </c>
      <c r="AS11" s="152">
        <v>-0.001</v>
      </c>
      <c r="AT11" s="152">
        <v>-0.001</v>
      </c>
      <c r="AU11" s="151">
        <v>0.047</v>
      </c>
      <c r="AV11" s="152">
        <v>-0.001</v>
      </c>
      <c r="AW11" s="149">
        <v>2.13</v>
      </c>
      <c r="AX11" s="152">
        <v>0.01</v>
      </c>
      <c r="AY11" s="152">
        <v>-0.001</v>
      </c>
      <c r="AZ11" s="152">
        <v>13.3</v>
      </c>
      <c r="BA11" s="151">
        <v>7.01</v>
      </c>
      <c r="BB11" s="151">
        <v>0.181</v>
      </c>
      <c r="BC11" s="152">
        <v>0.052</v>
      </c>
      <c r="BD11" s="152">
        <v>0.002</v>
      </c>
      <c r="BE11" s="149">
        <v>2.73</v>
      </c>
      <c r="BF11" s="151">
        <v>0.192</v>
      </c>
    </row>
    <row r="12" spans="1:58" s="136" customFormat="1" ht="12.75">
      <c r="A12" s="3" t="s">
        <v>22</v>
      </c>
      <c r="B12" s="149">
        <v>-0.2</v>
      </c>
      <c r="C12" s="150">
        <v>3.6</v>
      </c>
      <c r="D12" s="151">
        <v>4.58</v>
      </c>
      <c r="E12" s="152">
        <v>0.008</v>
      </c>
      <c r="F12" s="149">
        <v>43.1</v>
      </c>
      <c r="G12" s="149">
        <v>-0.1</v>
      </c>
      <c r="H12" s="151">
        <v>-0.01</v>
      </c>
      <c r="I12" s="151">
        <v>0.025</v>
      </c>
      <c r="J12" s="152">
        <v>0.011</v>
      </c>
      <c r="K12" s="152">
        <v>0.065</v>
      </c>
      <c r="L12" s="149">
        <v>16.3</v>
      </c>
      <c r="M12" s="152">
        <v>0.007</v>
      </c>
      <c r="N12" s="149">
        <v>0.839</v>
      </c>
      <c r="O12" s="152">
        <v>-0.001</v>
      </c>
      <c r="P12" s="152">
        <v>-0.001</v>
      </c>
      <c r="Q12" s="152">
        <v>0.003</v>
      </c>
      <c r="R12" s="151">
        <v>0.017</v>
      </c>
      <c r="S12" s="152">
        <v>0.002</v>
      </c>
      <c r="T12" s="151">
        <v>0.064</v>
      </c>
      <c r="U12" s="152">
        <v>-0.002</v>
      </c>
      <c r="V12" s="149">
        <v>-0.2</v>
      </c>
      <c r="W12" s="152">
        <v>-0.001</v>
      </c>
      <c r="X12" s="150">
        <v>10.8</v>
      </c>
      <c r="Y12" s="152">
        <v>-0.001</v>
      </c>
      <c r="Z12" s="152">
        <v>0.006</v>
      </c>
      <c r="AA12" s="152">
        <v>-0.001</v>
      </c>
      <c r="AB12" s="149">
        <v>47.2</v>
      </c>
      <c r="AC12" s="149">
        <v>3.66</v>
      </c>
      <c r="AD12" s="152">
        <v>-0.005</v>
      </c>
      <c r="AE12" s="152">
        <v>0.006</v>
      </c>
      <c r="AF12" s="149">
        <v>0.485</v>
      </c>
      <c r="AG12" s="152">
        <v>-0.002</v>
      </c>
      <c r="AH12" s="149">
        <v>-0.1</v>
      </c>
      <c r="AI12" s="151">
        <v>0.014</v>
      </c>
      <c r="AJ12" s="152">
        <v>0.001</v>
      </c>
      <c r="AK12" s="151">
        <v>-0.01</v>
      </c>
      <c r="AL12" s="152">
        <v>0.006</v>
      </c>
      <c r="AM12" s="151">
        <v>-0.01</v>
      </c>
      <c r="AN12" s="151">
        <v>0.02</v>
      </c>
      <c r="AO12" s="150">
        <v>2.24</v>
      </c>
      <c r="AP12" s="149">
        <v>6.72</v>
      </c>
      <c r="AQ12" s="152">
        <v>-0.002</v>
      </c>
      <c r="AR12" s="149">
        <v>-0.1</v>
      </c>
      <c r="AS12" s="152">
        <v>-0.001</v>
      </c>
      <c r="AT12" s="152">
        <v>-0.001</v>
      </c>
      <c r="AU12" s="151">
        <v>0.01</v>
      </c>
      <c r="AV12" s="152">
        <v>-0.001</v>
      </c>
      <c r="AW12" s="149">
        <v>1.68</v>
      </c>
      <c r="AX12" s="152">
        <v>-0.005</v>
      </c>
      <c r="AY12" s="152">
        <v>-0.001</v>
      </c>
      <c r="AZ12" s="152">
        <v>0.073</v>
      </c>
      <c r="BA12" s="151">
        <v>4.9</v>
      </c>
      <c r="BB12" s="151">
        <v>0.115</v>
      </c>
      <c r="BC12" s="152">
        <v>0.014</v>
      </c>
      <c r="BD12" s="152">
        <v>-0.001</v>
      </c>
      <c r="BE12" s="149">
        <v>4.63</v>
      </c>
      <c r="BF12" s="151">
        <v>-0.01</v>
      </c>
    </row>
    <row r="13" spans="1:58" s="136" customFormat="1" ht="12.75">
      <c r="A13" s="3" t="s">
        <v>23</v>
      </c>
      <c r="B13" s="149">
        <v>-0.2</v>
      </c>
      <c r="C13" s="150">
        <v>-2</v>
      </c>
      <c r="D13" s="151">
        <v>4.92</v>
      </c>
      <c r="E13" s="152">
        <v>0.008</v>
      </c>
      <c r="F13" s="149">
        <v>93.4</v>
      </c>
      <c r="G13" s="149">
        <v>-0.1</v>
      </c>
      <c r="H13" s="151">
        <v>-0.01</v>
      </c>
      <c r="I13" s="151">
        <v>0.088</v>
      </c>
      <c r="J13" s="152">
        <v>0.003</v>
      </c>
      <c r="K13" s="152">
        <v>0.153</v>
      </c>
      <c r="L13" s="149">
        <v>14.6</v>
      </c>
      <c r="M13" s="152">
        <v>0.015</v>
      </c>
      <c r="N13" s="149">
        <v>0.691</v>
      </c>
      <c r="O13" s="152">
        <v>-0.001</v>
      </c>
      <c r="P13" s="152">
        <v>-0.001</v>
      </c>
      <c r="Q13" s="152">
        <v>0.008</v>
      </c>
      <c r="R13" s="151">
        <v>0.014</v>
      </c>
      <c r="S13" s="152">
        <v>-0.002</v>
      </c>
      <c r="T13" s="151">
        <v>0.055</v>
      </c>
      <c r="U13" s="152">
        <v>-0.002</v>
      </c>
      <c r="V13" s="149">
        <v>-0.2</v>
      </c>
      <c r="W13" s="152">
        <v>-0.001</v>
      </c>
      <c r="X13" s="150">
        <v>14.3</v>
      </c>
      <c r="Y13" s="152">
        <v>-0.001</v>
      </c>
      <c r="Z13" s="152">
        <v>0.002</v>
      </c>
      <c r="AA13" s="152">
        <v>-0.001</v>
      </c>
      <c r="AB13" s="149">
        <v>235</v>
      </c>
      <c r="AC13" s="149">
        <v>4.16</v>
      </c>
      <c r="AD13" s="152">
        <v>-0.005</v>
      </c>
      <c r="AE13" s="152">
        <v>-0.004</v>
      </c>
      <c r="AF13" s="149">
        <v>0.491</v>
      </c>
      <c r="AG13" s="152">
        <v>-0.002</v>
      </c>
      <c r="AH13" s="149">
        <v>-0.1</v>
      </c>
      <c r="AI13" s="151">
        <v>0.011</v>
      </c>
      <c r="AJ13" s="152">
        <v>-0.001</v>
      </c>
      <c r="AK13" s="151">
        <v>-0.01</v>
      </c>
      <c r="AL13" s="152">
        <v>0.012</v>
      </c>
      <c r="AM13" s="151">
        <v>-0.01</v>
      </c>
      <c r="AN13" s="151">
        <v>0.026</v>
      </c>
      <c r="AO13" s="150">
        <v>2.28</v>
      </c>
      <c r="AP13" s="149">
        <v>7.39</v>
      </c>
      <c r="AQ13" s="152">
        <v>-0.002</v>
      </c>
      <c r="AR13" s="149">
        <v>-0.1</v>
      </c>
      <c r="AS13" s="152">
        <v>-0.001</v>
      </c>
      <c r="AT13" s="152">
        <v>-0.001</v>
      </c>
      <c r="AU13" s="151">
        <v>0.011</v>
      </c>
      <c r="AV13" s="152">
        <v>-0.001</v>
      </c>
      <c r="AW13" s="149">
        <v>1.93</v>
      </c>
      <c r="AX13" s="152">
        <v>-0.005</v>
      </c>
      <c r="AY13" s="152">
        <v>-0.001</v>
      </c>
      <c r="AZ13" s="152">
        <v>0.597</v>
      </c>
      <c r="BA13" s="151">
        <v>4.8</v>
      </c>
      <c r="BB13" s="151">
        <v>0.179</v>
      </c>
      <c r="BC13" s="152">
        <v>0.017</v>
      </c>
      <c r="BD13" s="152">
        <v>-0.001</v>
      </c>
      <c r="BE13" s="149">
        <v>1.87</v>
      </c>
      <c r="BF13" s="151">
        <v>-0.01</v>
      </c>
    </row>
    <row r="14" spans="1:58" s="136" customFormat="1" ht="12.75">
      <c r="A14" s="3" t="s">
        <v>24</v>
      </c>
      <c r="B14" s="149">
        <v>-0.2</v>
      </c>
      <c r="C14" s="150">
        <v>2.81</v>
      </c>
      <c r="D14" s="151">
        <v>3.83</v>
      </c>
      <c r="E14" s="152">
        <v>0.006</v>
      </c>
      <c r="F14" s="149">
        <v>110</v>
      </c>
      <c r="G14" s="149">
        <v>-0.1</v>
      </c>
      <c r="H14" s="151">
        <v>-0.01</v>
      </c>
      <c r="I14" s="151">
        <v>0.096</v>
      </c>
      <c r="J14" s="152">
        <v>0.007</v>
      </c>
      <c r="K14" s="152">
        <v>0.095</v>
      </c>
      <c r="L14" s="149">
        <v>7.92</v>
      </c>
      <c r="M14" s="152">
        <v>0.02</v>
      </c>
      <c r="N14" s="149">
        <v>1.02</v>
      </c>
      <c r="O14" s="152">
        <v>0.002</v>
      </c>
      <c r="P14" s="152">
        <v>0.001</v>
      </c>
      <c r="Q14" s="152">
        <v>0.009</v>
      </c>
      <c r="R14" s="151">
        <v>0.015</v>
      </c>
      <c r="S14" s="152">
        <v>0.002</v>
      </c>
      <c r="T14" s="151">
        <v>0.06</v>
      </c>
      <c r="U14" s="152">
        <v>0.003</v>
      </c>
      <c r="V14" s="149">
        <v>-0.2</v>
      </c>
      <c r="W14" s="152">
        <v>-0.001</v>
      </c>
      <c r="X14" s="150">
        <v>13.6</v>
      </c>
      <c r="Y14" s="152">
        <v>-0.001</v>
      </c>
      <c r="Z14" s="152">
        <v>0.006</v>
      </c>
      <c r="AA14" s="152">
        <v>-0.001</v>
      </c>
      <c r="AB14" s="149">
        <v>390</v>
      </c>
      <c r="AC14" s="149">
        <v>4.17</v>
      </c>
      <c r="AD14" s="152">
        <v>-0.005</v>
      </c>
      <c r="AE14" s="152">
        <v>-0.004</v>
      </c>
      <c r="AF14" s="149">
        <v>-0.3</v>
      </c>
      <c r="AG14" s="152">
        <v>-0.002</v>
      </c>
      <c r="AH14" s="149">
        <v>-0.1</v>
      </c>
      <c r="AI14" s="151">
        <v>0.017</v>
      </c>
      <c r="AJ14" s="152">
        <v>-0.001</v>
      </c>
      <c r="AK14" s="151">
        <v>-0.01</v>
      </c>
      <c r="AL14" s="152">
        <v>0.022</v>
      </c>
      <c r="AM14" s="151">
        <v>-0.01</v>
      </c>
      <c r="AN14" s="151">
        <v>0.02</v>
      </c>
      <c r="AO14" s="150">
        <v>2.24</v>
      </c>
      <c r="AP14" s="149">
        <v>4.17</v>
      </c>
      <c r="AQ14" s="152">
        <v>-0.002</v>
      </c>
      <c r="AR14" s="149">
        <v>-0.1</v>
      </c>
      <c r="AS14" s="152">
        <v>-0.001</v>
      </c>
      <c r="AT14" s="152">
        <v>-0.001</v>
      </c>
      <c r="AU14" s="151">
        <v>-0.01</v>
      </c>
      <c r="AV14" s="152">
        <v>-0.001</v>
      </c>
      <c r="AW14" s="149">
        <v>1.8</v>
      </c>
      <c r="AX14" s="152">
        <v>0.008</v>
      </c>
      <c r="AY14" s="152">
        <v>-0.001</v>
      </c>
      <c r="AZ14" s="152">
        <v>0.79</v>
      </c>
      <c r="BA14" s="151">
        <v>2.36</v>
      </c>
      <c r="BB14" s="151">
        <v>0.159</v>
      </c>
      <c r="BC14" s="152">
        <v>0.028</v>
      </c>
      <c r="BD14" s="152">
        <v>0.002</v>
      </c>
      <c r="BE14" s="149">
        <v>2.27</v>
      </c>
      <c r="BF14" s="151">
        <v>-0.01</v>
      </c>
    </row>
    <row r="15" spans="1:58" s="136" customFormat="1" ht="12.75">
      <c r="A15" s="3" t="s">
        <v>25</v>
      </c>
      <c r="B15" s="149">
        <v>-0.2</v>
      </c>
      <c r="C15" s="150">
        <v>2.83</v>
      </c>
      <c r="D15" s="151">
        <v>5.5</v>
      </c>
      <c r="E15" s="152">
        <v>0.017</v>
      </c>
      <c r="F15" s="149">
        <v>64.2</v>
      </c>
      <c r="G15" s="149">
        <v>-0.1</v>
      </c>
      <c r="H15" s="151">
        <v>-0.01</v>
      </c>
      <c r="I15" s="151">
        <v>0.02</v>
      </c>
      <c r="J15" s="152">
        <v>0.007</v>
      </c>
      <c r="K15" s="152">
        <v>0.062</v>
      </c>
      <c r="L15" s="149">
        <v>20.3</v>
      </c>
      <c r="M15" s="152">
        <v>0.108</v>
      </c>
      <c r="N15" s="149">
        <v>1.01</v>
      </c>
      <c r="O15" s="152">
        <v>-0.001</v>
      </c>
      <c r="P15" s="152">
        <v>-0.001</v>
      </c>
      <c r="Q15" s="152">
        <v>0.006</v>
      </c>
      <c r="R15" s="151">
        <v>0.012</v>
      </c>
      <c r="S15" s="152">
        <v>-0.002</v>
      </c>
      <c r="T15" s="151">
        <v>0.113</v>
      </c>
      <c r="U15" s="152">
        <v>-0.002</v>
      </c>
      <c r="V15" s="149">
        <v>-0.2</v>
      </c>
      <c r="W15" s="152">
        <v>-0.001</v>
      </c>
      <c r="X15" s="150">
        <v>14.2</v>
      </c>
      <c r="Y15" s="152">
        <v>-0.001</v>
      </c>
      <c r="Z15" s="152">
        <v>0.004</v>
      </c>
      <c r="AA15" s="152">
        <v>-0.001</v>
      </c>
      <c r="AB15" s="149">
        <v>129</v>
      </c>
      <c r="AC15" s="149">
        <v>4.18</v>
      </c>
      <c r="AD15" s="152">
        <v>-0.005</v>
      </c>
      <c r="AE15" s="152">
        <v>-0.004</v>
      </c>
      <c r="AF15" s="149">
        <v>0.346</v>
      </c>
      <c r="AG15" s="152">
        <v>-0.002</v>
      </c>
      <c r="AH15" s="149">
        <v>0.232</v>
      </c>
      <c r="AI15" s="151">
        <v>0.017</v>
      </c>
      <c r="AJ15" s="152">
        <v>-0.001</v>
      </c>
      <c r="AK15" s="151">
        <v>-0.01</v>
      </c>
      <c r="AL15" s="152">
        <v>0.006</v>
      </c>
      <c r="AM15" s="151">
        <v>-0.01</v>
      </c>
      <c r="AN15" s="151">
        <v>0.024</v>
      </c>
      <c r="AO15" s="150">
        <v>2.37</v>
      </c>
      <c r="AP15" s="149">
        <v>8.71</v>
      </c>
      <c r="AQ15" s="152">
        <v>-0.002</v>
      </c>
      <c r="AR15" s="149">
        <v>-0.1</v>
      </c>
      <c r="AS15" s="152">
        <v>-0.001</v>
      </c>
      <c r="AT15" s="152">
        <v>-0.001</v>
      </c>
      <c r="AU15" s="151">
        <v>0.016</v>
      </c>
      <c r="AV15" s="152">
        <v>-0.001</v>
      </c>
      <c r="AW15" s="149">
        <v>1.86</v>
      </c>
      <c r="AX15" s="152">
        <v>0.005</v>
      </c>
      <c r="AY15" s="152">
        <v>-0.001</v>
      </c>
      <c r="AZ15" s="152">
        <v>1.1</v>
      </c>
      <c r="BA15" s="151">
        <v>6.01</v>
      </c>
      <c r="BB15" s="151">
        <v>0.096</v>
      </c>
      <c r="BC15" s="152">
        <v>0.011</v>
      </c>
      <c r="BD15" s="152">
        <v>0.001</v>
      </c>
      <c r="BE15" s="149">
        <v>1.89</v>
      </c>
      <c r="BF15" s="151">
        <v>-0.01</v>
      </c>
    </row>
    <row r="16" spans="1:58" s="136" customFormat="1" ht="12.75">
      <c r="A16" s="3" t="s">
        <v>26</v>
      </c>
      <c r="B16" s="149">
        <v>-0.2</v>
      </c>
      <c r="C16" s="150">
        <v>5.62</v>
      </c>
      <c r="D16" s="151">
        <v>8.11</v>
      </c>
      <c r="E16" s="152">
        <v>0.013</v>
      </c>
      <c r="F16" s="149">
        <v>68.8</v>
      </c>
      <c r="G16" s="149">
        <v>-0.1</v>
      </c>
      <c r="H16" s="151">
        <v>-0.01</v>
      </c>
      <c r="I16" s="151">
        <v>0.016</v>
      </c>
      <c r="J16" s="152">
        <v>0.004</v>
      </c>
      <c r="K16" s="152">
        <v>0.063</v>
      </c>
      <c r="L16" s="149">
        <v>16.9</v>
      </c>
      <c r="M16" s="152">
        <v>0.43</v>
      </c>
      <c r="N16" s="149">
        <v>0.742</v>
      </c>
      <c r="O16" s="152">
        <v>-0.001</v>
      </c>
      <c r="P16" s="152">
        <v>-0.001</v>
      </c>
      <c r="Q16" s="152">
        <v>0.005</v>
      </c>
      <c r="R16" s="151">
        <v>0.013</v>
      </c>
      <c r="S16" s="152">
        <v>-0.002</v>
      </c>
      <c r="T16" s="151">
        <v>0.218</v>
      </c>
      <c r="U16" s="152">
        <v>-0.002</v>
      </c>
      <c r="V16" s="149">
        <v>-0.2</v>
      </c>
      <c r="W16" s="152">
        <v>-0.001</v>
      </c>
      <c r="X16" s="150">
        <v>15.2</v>
      </c>
      <c r="Y16" s="152">
        <v>-0.001</v>
      </c>
      <c r="Z16" s="152">
        <v>0.003</v>
      </c>
      <c r="AA16" s="152">
        <v>-0.001</v>
      </c>
      <c r="AB16" s="149">
        <v>15.7</v>
      </c>
      <c r="AC16" s="149">
        <v>4.05</v>
      </c>
      <c r="AD16" s="152">
        <v>-0.005</v>
      </c>
      <c r="AE16" s="152">
        <v>-0.004</v>
      </c>
      <c r="AF16" s="149">
        <v>-0.3</v>
      </c>
      <c r="AG16" s="152">
        <v>-0.002</v>
      </c>
      <c r="AH16" s="149">
        <v>-0.1</v>
      </c>
      <c r="AI16" s="151">
        <v>0.015</v>
      </c>
      <c r="AJ16" s="152">
        <v>-0.001</v>
      </c>
      <c r="AK16" s="151">
        <v>-0.01</v>
      </c>
      <c r="AL16" s="152">
        <v>0.005</v>
      </c>
      <c r="AM16" s="151">
        <v>-0.01</v>
      </c>
      <c r="AN16" s="151">
        <v>0.021</v>
      </c>
      <c r="AO16" s="150">
        <v>2.58</v>
      </c>
      <c r="AP16" s="149">
        <v>7.77</v>
      </c>
      <c r="AQ16" s="152">
        <v>-0.002</v>
      </c>
      <c r="AR16" s="149">
        <v>-0.1</v>
      </c>
      <c r="AS16" s="152">
        <v>-0.001</v>
      </c>
      <c r="AT16" s="152">
        <v>-0.001</v>
      </c>
      <c r="AU16" s="151">
        <v>-0.01</v>
      </c>
      <c r="AV16" s="152">
        <v>-0.001</v>
      </c>
      <c r="AW16" s="149">
        <v>1.89</v>
      </c>
      <c r="AX16" s="152">
        <v>0.01</v>
      </c>
      <c r="AY16" s="152">
        <v>-0.001</v>
      </c>
      <c r="AZ16" s="152">
        <v>0.793</v>
      </c>
      <c r="BA16" s="151">
        <v>5.61</v>
      </c>
      <c r="BB16" s="151">
        <v>0.084</v>
      </c>
      <c r="BC16" s="152">
        <v>0.013</v>
      </c>
      <c r="BD16" s="152">
        <v>-0.001</v>
      </c>
      <c r="BE16" s="149">
        <v>1.28</v>
      </c>
      <c r="BF16" s="151">
        <v>-0.01</v>
      </c>
    </row>
    <row r="17" spans="1:58" s="136" customFormat="1" ht="12.75">
      <c r="A17" s="3" t="s">
        <v>27</v>
      </c>
      <c r="B17" s="149">
        <v>-0.2</v>
      </c>
      <c r="C17" s="150">
        <v>2.04</v>
      </c>
      <c r="D17" s="151">
        <v>6.65</v>
      </c>
      <c r="E17" s="152">
        <v>0.004</v>
      </c>
      <c r="F17" s="149">
        <v>74.6</v>
      </c>
      <c r="G17" s="149">
        <v>-0.1</v>
      </c>
      <c r="H17" s="151">
        <v>-0.01</v>
      </c>
      <c r="I17" s="151">
        <v>0.02</v>
      </c>
      <c r="J17" s="152">
        <v>-0.002</v>
      </c>
      <c r="K17" s="152">
        <v>0.05</v>
      </c>
      <c r="L17" s="149">
        <v>12.6</v>
      </c>
      <c r="M17" s="152">
        <v>0.089</v>
      </c>
      <c r="N17" s="149">
        <v>0.766</v>
      </c>
      <c r="O17" s="152">
        <v>-0.001</v>
      </c>
      <c r="P17" s="152">
        <v>-0.001</v>
      </c>
      <c r="Q17" s="152">
        <v>0.006</v>
      </c>
      <c r="R17" s="151">
        <v>0.018</v>
      </c>
      <c r="S17" s="152">
        <v>-0.002</v>
      </c>
      <c r="T17" s="151">
        <v>0.061</v>
      </c>
      <c r="U17" s="152">
        <v>-0.002</v>
      </c>
      <c r="V17" s="149">
        <v>-0.2</v>
      </c>
      <c r="W17" s="152">
        <v>-0.001</v>
      </c>
      <c r="X17" s="150">
        <v>11.6</v>
      </c>
      <c r="Y17" s="152">
        <v>-0.001</v>
      </c>
      <c r="Z17" s="152">
        <v>0.002</v>
      </c>
      <c r="AA17" s="152">
        <v>-0.001</v>
      </c>
      <c r="AB17" s="149">
        <v>215</v>
      </c>
      <c r="AC17" s="149">
        <v>3.22</v>
      </c>
      <c r="AD17" s="152">
        <v>-0.005</v>
      </c>
      <c r="AE17" s="152">
        <v>-0.004</v>
      </c>
      <c r="AF17" s="149">
        <v>-0.3</v>
      </c>
      <c r="AG17" s="152">
        <v>-0.002</v>
      </c>
      <c r="AH17" s="149">
        <v>0.248</v>
      </c>
      <c r="AI17" s="151">
        <v>0.012</v>
      </c>
      <c r="AJ17" s="152">
        <v>-0.001</v>
      </c>
      <c r="AK17" s="151">
        <v>-0.01</v>
      </c>
      <c r="AL17" s="152">
        <v>0.005</v>
      </c>
      <c r="AM17" s="151">
        <v>-0.01</v>
      </c>
      <c r="AN17" s="151">
        <v>0.01</v>
      </c>
      <c r="AO17" s="150">
        <v>2.31</v>
      </c>
      <c r="AP17" s="149">
        <v>5.31</v>
      </c>
      <c r="AQ17" s="152">
        <v>-0.002</v>
      </c>
      <c r="AR17" s="149">
        <v>-0.1</v>
      </c>
      <c r="AS17" s="152">
        <v>-0.001</v>
      </c>
      <c r="AT17" s="152">
        <v>-0.001</v>
      </c>
      <c r="AU17" s="151">
        <v>-0.01</v>
      </c>
      <c r="AV17" s="152">
        <v>-0.001</v>
      </c>
      <c r="AW17" s="149">
        <v>1.85</v>
      </c>
      <c r="AX17" s="152">
        <v>-0.005</v>
      </c>
      <c r="AY17" s="152">
        <v>-0.001</v>
      </c>
      <c r="AZ17" s="152">
        <v>0.139</v>
      </c>
      <c r="BA17" s="151">
        <v>3.89</v>
      </c>
      <c r="BB17" s="151">
        <v>0.097</v>
      </c>
      <c r="BC17" s="152">
        <v>0.007</v>
      </c>
      <c r="BD17" s="152">
        <v>-0.001</v>
      </c>
      <c r="BE17" s="149">
        <v>1.65</v>
      </c>
      <c r="BF17" s="151">
        <v>-0.01</v>
      </c>
    </row>
    <row r="18" spans="1:58" s="136" customFormat="1" ht="12.75">
      <c r="A18" s="3" t="s">
        <v>28</v>
      </c>
      <c r="B18" s="149">
        <v>-0.2</v>
      </c>
      <c r="C18" s="150">
        <v>-2</v>
      </c>
      <c r="D18" s="151">
        <v>3.32</v>
      </c>
      <c r="E18" s="152">
        <v>0.011</v>
      </c>
      <c r="F18" s="149">
        <v>47.1</v>
      </c>
      <c r="G18" s="149">
        <v>-0.1</v>
      </c>
      <c r="H18" s="151">
        <v>-0.01</v>
      </c>
      <c r="I18" s="151">
        <v>0.17</v>
      </c>
      <c r="J18" s="152">
        <v>0.004</v>
      </c>
      <c r="K18" s="152">
        <v>0.064</v>
      </c>
      <c r="L18" s="149">
        <v>15.3</v>
      </c>
      <c r="M18" s="152">
        <v>0.03</v>
      </c>
      <c r="N18" s="149">
        <v>1.76</v>
      </c>
      <c r="O18" s="152">
        <v>-0.001</v>
      </c>
      <c r="P18" s="152">
        <v>0.001</v>
      </c>
      <c r="Q18" s="152">
        <v>0.004</v>
      </c>
      <c r="R18" s="151">
        <v>-0.01</v>
      </c>
      <c r="S18" s="152">
        <v>-0.002</v>
      </c>
      <c r="T18" s="151">
        <v>0.159</v>
      </c>
      <c r="U18" s="152">
        <v>-0.002</v>
      </c>
      <c r="V18" s="149">
        <v>-0.2</v>
      </c>
      <c r="W18" s="152">
        <v>-0.001</v>
      </c>
      <c r="X18" s="150">
        <v>88.7</v>
      </c>
      <c r="Y18" s="152">
        <v>-0.001</v>
      </c>
      <c r="Z18" s="152">
        <v>0.004</v>
      </c>
      <c r="AA18" s="152">
        <v>-0.001</v>
      </c>
      <c r="AB18" s="149">
        <v>1.44</v>
      </c>
      <c r="AC18" s="149">
        <v>9.57</v>
      </c>
      <c r="AD18" s="152">
        <v>-0.005</v>
      </c>
      <c r="AE18" s="152">
        <v>-0.004</v>
      </c>
      <c r="AF18" s="149">
        <v>-0.3</v>
      </c>
      <c r="AG18" s="152">
        <v>-0.002</v>
      </c>
      <c r="AH18" s="149">
        <v>0.163</v>
      </c>
      <c r="AI18" s="151">
        <v>0.031</v>
      </c>
      <c r="AJ18" s="152">
        <v>-0.001</v>
      </c>
      <c r="AK18" s="151">
        <v>-0.01</v>
      </c>
      <c r="AL18" s="152">
        <v>0.024</v>
      </c>
      <c r="AM18" s="151">
        <v>-0.01</v>
      </c>
      <c r="AN18" s="151">
        <v>0.031</v>
      </c>
      <c r="AO18" s="150">
        <v>2.81</v>
      </c>
      <c r="AP18" s="149">
        <v>8.42</v>
      </c>
      <c r="AQ18" s="152">
        <v>-0.002</v>
      </c>
      <c r="AR18" s="149">
        <v>-0.1</v>
      </c>
      <c r="AS18" s="152">
        <v>-0.001</v>
      </c>
      <c r="AT18" s="152">
        <v>-0.001</v>
      </c>
      <c r="AU18" s="151">
        <v>0.018</v>
      </c>
      <c r="AV18" s="152">
        <v>-0.001</v>
      </c>
      <c r="AW18" s="149">
        <v>1.9</v>
      </c>
      <c r="AX18" s="152">
        <v>-0.005</v>
      </c>
      <c r="AY18" s="152">
        <v>-0.001</v>
      </c>
      <c r="AZ18" s="152">
        <v>11.8</v>
      </c>
      <c r="BA18" s="151">
        <v>14.8</v>
      </c>
      <c r="BB18" s="151">
        <v>0.031</v>
      </c>
      <c r="BC18" s="152">
        <v>0.024</v>
      </c>
      <c r="BD18" s="152">
        <v>0.001</v>
      </c>
      <c r="BE18" s="149">
        <v>11.5</v>
      </c>
      <c r="BF18" s="151">
        <v>-0.01</v>
      </c>
    </row>
    <row r="19" spans="1:58" s="136" customFormat="1" ht="12.75">
      <c r="A19" s="3" t="s">
        <v>29</v>
      </c>
      <c r="B19" s="149">
        <v>-0.2</v>
      </c>
      <c r="C19" s="150">
        <v>-2</v>
      </c>
      <c r="D19" s="151">
        <v>6.8</v>
      </c>
      <c r="E19" s="152">
        <v>0.022</v>
      </c>
      <c r="F19" s="149">
        <v>49.9</v>
      </c>
      <c r="G19" s="149">
        <v>-0.1</v>
      </c>
      <c r="H19" s="151">
        <v>0.01</v>
      </c>
      <c r="I19" s="151">
        <v>0.025</v>
      </c>
      <c r="J19" s="152">
        <v>0.012</v>
      </c>
      <c r="K19" s="152">
        <v>0.118</v>
      </c>
      <c r="L19" s="149">
        <v>28</v>
      </c>
      <c r="M19" s="152">
        <v>9.88</v>
      </c>
      <c r="N19" s="149">
        <v>5.11</v>
      </c>
      <c r="O19" s="152">
        <v>0.007</v>
      </c>
      <c r="P19" s="152">
        <v>0.007</v>
      </c>
      <c r="Q19" s="152">
        <v>0.005</v>
      </c>
      <c r="R19" s="151">
        <v>-0.01</v>
      </c>
      <c r="S19" s="152">
        <v>0.004</v>
      </c>
      <c r="T19" s="151">
        <v>1.47</v>
      </c>
      <c r="U19" s="152">
        <v>-0.002</v>
      </c>
      <c r="V19" s="149">
        <v>-0.2</v>
      </c>
      <c r="W19" s="152">
        <v>0.001</v>
      </c>
      <c r="X19" s="150">
        <v>85.9</v>
      </c>
      <c r="Y19" s="152">
        <v>-0.001</v>
      </c>
      <c r="Z19" s="152">
        <v>0.013</v>
      </c>
      <c r="AA19" s="152">
        <v>0.002</v>
      </c>
      <c r="AB19" s="149">
        <v>0.486</v>
      </c>
      <c r="AC19" s="149">
        <v>2.26</v>
      </c>
      <c r="AD19" s="152">
        <v>-0.005</v>
      </c>
      <c r="AE19" s="152">
        <v>0.011</v>
      </c>
      <c r="AF19" s="149">
        <v>0.445</v>
      </c>
      <c r="AG19" s="152">
        <v>-0.002</v>
      </c>
      <c r="AH19" s="149">
        <v>0.52</v>
      </c>
      <c r="AI19" s="151">
        <v>0.017</v>
      </c>
      <c r="AJ19" s="152">
        <v>0.002</v>
      </c>
      <c r="AK19" s="151">
        <v>-0.01</v>
      </c>
      <c r="AL19" s="152">
        <v>0.006</v>
      </c>
      <c r="AM19" s="151">
        <v>0.011</v>
      </c>
      <c r="AN19" s="151">
        <v>0.045</v>
      </c>
      <c r="AO19" s="150">
        <v>3.54</v>
      </c>
      <c r="AP19" s="149">
        <v>17.8</v>
      </c>
      <c r="AQ19" s="152">
        <v>-0.002</v>
      </c>
      <c r="AR19" s="149">
        <v>0.24</v>
      </c>
      <c r="AS19" s="152">
        <v>-0.001</v>
      </c>
      <c r="AT19" s="152">
        <v>-0.001</v>
      </c>
      <c r="AU19" s="151">
        <v>0.106</v>
      </c>
      <c r="AV19" s="152">
        <v>-0.001</v>
      </c>
      <c r="AW19" s="149">
        <v>2.99</v>
      </c>
      <c r="AX19" s="152">
        <v>0.057</v>
      </c>
      <c r="AY19" s="152">
        <v>-0.001</v>
      </c>
      <c r="AZ19" s="152">
        <v>13.9</v>
      </c>
      <c r="BA19" s="151">
        <v>16</v>
      </c>
      <c r="BB19" s="151">
        <v>0.041</v>
      </c>
      <c r="BC19" s="152">
        <v>0.112</v>
      </c>
      <c r="BD19" s="152">
        <v>0.009</v>
      </c>
      <c r="BE19" s="149">
        <v>47</v>
      </c>
      <c r="BF19" s="151">
        <v>0.037</v>
      </c>
    </row>
    <row r="20" spans="1:58" s="136" customFormat="1" ht="12.75">
      <c r="A20" s="3" t="s">
        <v>30</v>
      </c>
      <c r="B20" s="149">
        <v>-0.2</v>
      </c>
      <c r="C20" s="150">
        <v>-2</v>
      </c>
      <c r="D20" s="151">
        <v>6.76</v>
      </c>
      <c r="E20" s="152">
        <v>0.037</v>
      </c>
      <c r="F20" s="149">
        <v>46.8</v>
      </c>
      <c r="G20" s="149">
        <v>-0.1</v>
      </c>
      <c r="H20" s="151">
        <v>-0.01</v>
      </c>
      <c r="I20" s="151">
        <v>0.042</v>
      </c>
      <c r="J20" s="152">
        <v>0.014</v>
      </c>
      <c r="K20" s="152">
        <v>0.181</v>
      </c>
      <c r="L20" s="149">
        <v>24.6</v>
      </c>
      <c r="M20" s="152">
        <v>8.17</v>
      </c>
      <c r="N20" s="149">
        <v>6.68</v>
      </c>
      <c r="O20" s="152">
        <v>0.008</v>
      </c>
      <c r="P20" s="152">
        <v>0.007</v>
      </c>
      <c r="Q20" s="152">
        <v>0.004</v>
      </c>
      <c r="R20" s="151">
        <v>-0.01</v>
      </c>
      <c r="S20" s="152">
        <v>0.004</v>
      </c>
      <c r="T20" s="151">
        <v>1.26</v>
      </c>
      <c r="U20" s="152">
        <v>-0.002</v>
      </c>
      <c r="V20" s="149">
        <v>-0.2</v>
      </c>
      <c r="W20" s="152">
        <v>0.002</v>
      </c>
      <c r="X20" s="150">
        <v>95.7</v>
      </c>
      <c r="Y20" s="152">
        <v>-0.001</v>
      </c>
      <c r="Z20" s="152">
        <v>0.015</v>
      </c>
      <c r="AA20" s="152">
        <v>0.001</v>
      </c>
      <c r="AB20" s="149">
        <v>28.6</v>
      </c>
      <c r="AC20" s="149">
        <v>8.31</v>
      </c>
      <c r="AD20" s="152">
        <v>-0.005</v>
      </c>
      <c r="AE20" s="152">
        <v>0.019</v>
      </c>
      <c r="AF20" s="149">
        <v>1.17</v>
      </c>
      <c r="AG20" s="152">
        <v>-0.002</v>
      </c>
      <c r="AH20" s="149">
        <v>1.03</v>
      </c>
      <c r="AI20" s="151">
        <v>0.029</v>
      </c>
      <c r="AJ20" s="152">
        <v>0.003</v>
      </c>
      <c r="AK20" s="151">
        <v>-0.01</v>
      </c>
      <c r="AL20" s="152">
        <v>0.011</v>
      </c>
      <c r="AM20" s="151">
        <v>0.028</v>
      </c>
      <c r="AN20" s="151">
        <v>0.04</v>
      </c>
      <c r="AO20" s="150">
        <v>4.32</v>
      </c>
      <c r="AP20" s="149">
        <v>14.9</v>
      </c>
      <c r="AQ20" s="152">
        <v>0.004</v>
      </c>
      <c r="AR20" s="149">
        <v>0.196</v>
      </c>
      <c r="AS20" s="152">
        <v>-0.001</v>
      </c>
      <c r="AT20" s="152">
        <v>0.001</v>
      </c>
      <c r="AU20" s="151">
        <v>0.092</v>
      </c>
      <c r="AV20" s="152">
        <v>-0.001</v>
      </c>
      <c r="AW20" s="149">
        <v>3.06</v>
      </c>
      <c r="AX20" s="152">
        <v>0.109</v>
      </c>
      <c r="AY20" s="152">
        <v>-0.001</v>
      </c>
      <c r="AZ20" s="152">
        <v>7.46</v>
      </c>
      <c r="BA20" s="151">
        <v>21.3</v>
      </c>
      <c r="BB20" s="151">
        <v>0.029</v>
      </c>
      <c r="BC20" s="152">
        <v>0.106</v>
      </c>
      <c r="BD20" s="152">
        <v>0.008</v>
      </c>
      <c r="BE20" s="149">
        <v>7.11</v>
      </c>
      <c r="BF20" s="151">
        <v>0.054</v>
      </c>
    </row>
    <row r="21" spans="1:58" s="136" customFormat="1" ht="12.75">
      <c r="A21" s="3" t="s">
        <v>31</v>
      </c>
      <c r="B21" s="149">
        <v>-0.2</v>
      </c>
      <c r="C21" s="150">
        <v>-2</v>
      </c>
      <c r="D21" s="151">
        <v>12.7</v>
      </c>
      <c r="E21" s="152">
        <v>0.039</v>
      </c>
      <c r="F21" s="149">
        <v>53</v>
      </c>
      <c r="G21" s="149">
        <v>-0.1</v>
      </c>
      <c r="H21" s="151">
        <v>-0.01</v>
      </c>
      <c r="I21" s="151">
        <v>0.025</v>
      </c>
      <c r="J21" s="152">
        <v>0.01</v>
      </c>
      <c r="K21" s="152">
        <v>0.149</v>
      </c>
      <c r="L21" s="149">
        <v>28.4</v>
      </c>
      <c r="M21" s="152">
        <v>0.229</v>
      </c>
      <c r="N21" s="149">
        <v>4.86</v>
      </c>
      <c r="O21" s="152">
        <v>0.002</v>
      </c>
      <c r="P21" s="152">
        <v>0.001</v>
      </c>
      <c r="Q21" s="152">
        <v>0.004</v>
      </c>
      <c r="R21" s="151">
        <v>0.013</v>
      </c>
      <c r="S21" s="152">
        <v>-0.002</v>
      </c>
      <c r="T21" s="151">
        <v>1.19</v>
      </c>
      <c r="U21" s="152">
        <v>-0.002</v>
      </c>
      <c r="V21" s="149">
        <v>-0.2</v>
      </c>
      <c r="W21" s="152">
        <v>-0.001</v>
      </c>
      <c r="X21" s="150">
        <v>79.3</v>
      </c>
      <c r="Y21" s="152">
        <v>-0.001</v>
      </c>
      <c r="Z21" s="152">
        <v>0.005</v>
      </c>
      <c r="AA21" s="152">
        <v>-0.001</v>
      </c>
      <c r="AB21" s="149">
        <v>29.3</v>
      </c>
      <c r="AC21" s="149">
        <v>6.9</v>
      </c>
      <c r="AD21" s="152">
        <v>-0.005</v>
      </c>
      <c r="AE21" s="152">
        <v>-0.004</v>
      </c>
      <c r="AF21" s="149">
        <v>0.935</v>
      </c>
      <c r="AG21" s="152">
        <v>-0.002</v>
      </c>
      <c r="AH21" s="149">
        <v>-0.1</v>
      </c>
      <c r="AI21" s="151">
        <v>0.029</v>
      </c>
      <c r="AJ21" s="152">
        <v>-0.001</v>
      </c>
      <c r="AK21" s="151">
        <v>-0.01</v>
      </c>
      <c r="AL21" s="152">
        <v>0.019</v>
      </c>
      <c r="AM21" s="151">
        <v>-0.01</v>
      </c>
      <c r="AN21" s="151">
        <v>0.035</v>
      </c>
      <c r="AO21" s="150">
        <v>3.28</v>
      </c>
      <c r="AP21" s="149">
        <v>12.6</v>
      </c>
      <c r="AQ21" s="152">
        <v>-0.002</v>
      </c>
      <c r="AR21" s="149">
        <v>0.194</v>
      </c>
      <c r="AS21" s="152">
        <v>-0.001</v>
      </c>
      <c r="AT21" s="152">
        <v>-0.001</v>
      </c>
      <c r="AU21" s="151">
        <v>0.051</v>
      </c>
      <c r="AV21" s="152">
        <v>-0.001</v>
      </c>
      <c r="AW21" s="149">
        <v>2.35</v>
      </c>
      <c r="AX21" s="152">
        <v>0.04</v>
      </c>
      <c r="AY21" s="152">
        <v>-0.001</v>
      </c>
      <c r="AZ21" s="152">
        <v>7.85</v>
      </c>
      <c r="BA21" s="151">
        <v>9.07</v>
      </c>
      <c r="BB21" s="151">
        <v>0.114</v>
      </c>
      <c r="BC21" s="152">
        <v>0.046</v>
      </c>
      <c r="BD21" s="152">
        <v>0.003</v>
      </c>
      <c r="BE21" s="149">
        <v>147</v>
      </c>
      <c r="BF21" s="151">
        <v>-0.01</v>
      </c>
    </row>
    <row r="22" spans="1:58" s="136" customFormat="1" ht="12.75">
      <c r="A22" s="3" t="s">
        <v>32</v>
      </c>
      <c r="B22" s="149">
        <v>-0.2</v>
      </c>
      <c r="C22" s="150">
        <v>-2</v>
      </c>
      <c r="D22" s="151">
        <v>6.35</v>
      </c>
      <c r="E22" s="152">
        <v>0.042</v>
      </c>
      <c r="F22" s="149">
        <v>44.8</v>
      </c>
      <c r="G22" s="149">
        <v>-0.1</v>
      </c>
      <c r="H22" s="151">
        <v>0.017</v>
      </c>
      <c r="I22" s="151">
        <v>0.027</v>
      </c>
      <c r="J22" s="152">
        <v>0.003</v>
      </c>
      <c r="K22" s="152">
        <v>0.038</v>
      </c>
      <c r="L22" s="149">
        <v>30.7</v>
      </c>
      <c r="M22" s="152">
        <v>0.042</v>
      </c>
      <c r="N22" s="149">
        <v>1.63</v>
      </c>
      <c r="O22" s="152">
        <v>-0.001</v>
      </c>
      <c r="P22" s="152">
        <v>0.001</v>
      </c>
      <c r="Q22" s="152">
        <v>0.004</v>
      </c>
      <c r="R22" s="151">
        <v>0.013</v>
      </c>
      <c r="S22" s="152">
        <v>-0.002</v>
      </c>
      <c r="T22" s="151">
        <v>0.171</v>
      </c>
      <c r="U22" s="152">
        <v>-0.002</v>
      </c>
      <c r="V22" s="149">
        <v>-0.2</v>
      </c>
      <c r="W22" s="152">
        <v>-0.001</v>
      </c>
      <c r="X22" s="150">
        <v>22.3</v>
      </c>
      <c r="Y22" s="152">
        <v>-0.001</v>
      </c>
      <c r="Z22" s="152">
        <v>0.003</v>
      </c>
      <c r="AA22" s="152">
        <v>-0.001</v>
      </c>
      <c r="AB22" s="149">
        <v>7.33</v>
      </c>
      <c r="AC22" s="149">
        <v>4.69</v>
      </c>
      <c r="AD22" s="152">
        <v>-0.005</v>
      </c>
      <c r="AE22" s="152">
        <v>-0.004</v>
      </c>
      <c r="AF22" s="149">
        <v>-0.3</v>
      </c>
      <c r="AG22" s="152">
        <v>-0.002</v>
      </c>
      <c r="AH22" s="149">
        <v>0.278</v>
      </c>
      <c r="AI22" s="151">
        <v>0.018</v>
      </c>
      <c r="AJ22" s="152">
        <v>-0.001</v>
      </c>
      <c r="AK22" s="151">
        <v>-0.01</v>
      </c>
      <c r="AL22" s="152">
        <v>0.007</v>
      </c>
      <c r="AM22" s="151">
        <v>-0.01</v>
      </c>
      <c r="AN22" s="151">
        <v>0.037</v>
      </c>
      <c r="AO22" s="150">
        <v>2.13</v>
      </c>
      <c r="AP22" s="149">
        <v>12.2</v>
      </c>
      <c r="AQ22" s="152">
        <v>-0.002</v>
      </c>
      <c r="AR22" s="149">
        <v>0.298</v>
      </c>
      <c r="AS22" s="152">
        <v>-0.001</v>
      </c>
      <c r="AT22" s="152">
        <v>-0.001</v>
      </c>
      <c r="AU22" s="151">
        <v>-0.01</v>
      </c>
      <c r="AV22" s="152">
        <v>-0.001</v>
      </c>
      <c r="AW22" s="149">
        <v>1.86</v>
      </c>
      <c r="AX22" s="152">
        <v>-0.005</v>
      </c>
      <c r="AY22" s="152">
        <v>-0.001</v>
      </c>
      <c r="AZ22" s="152">
        <v>2.36</v>
      </c>
      <c r="BA22" s="151">
        <v>14.3</v>
      </c>
      <c r="BB22" s="151">
        <v>0.058</v>
      </c>
      <c r="BC22" s="152">
        <v>0.017</v>
      </c>
      <c r="BD22" s="152">
        <v>-0.001</v>
      </c>
      <c r="BE22" s="149">
        <v>2.89</v>
      </c>
      <c r="BF22" s="151">
        <v>-0.01</v>
      </c>
    </row>
    <row r="23" spans="1:58" s="136" customFormat="1" ht="12.75">
      <c r="A23" s="3" t="s">
        <v>46</v>
      </c>
      <c r="B23" s="149">
        <v>-0.2</v>
      </c>
      <c r="C23" s="150">
        <v>-2</v>
      </c>
      <c r="D23" s="151">
        <v>8.4</v>
      </c>
      <c r="E23" s="152">
        <v>0.038</v>
      </c>
      <c r="F23" s="149">
        <v>80.7</v>
      </c>
      <c r="G23" s="149">
        <v>-0.1</v>
      </c>
      <c r="H23" s="151">
        <v>0.015</v>
      </c>
      <c r="I23" s="151">
        <v>0.024</v>
      </c>
      <c r="J23" s="152">
        <v>0.004</v>
      </c>
      <c r="K23" s="152">
        <v>0.088</v>
      </c>
      <c r="L23" s="149">
        <v>34.3</v>
      </c>
      <c r="M23" s="152">
        <v>0.02</v>
      </c>
      <c r="N23" s="149">
        <v>0.915</v>
      </c>
      <c r="O23" s="152">
        <v>0.002</v>
      </c>
      <c r="P23" s="152">
        <v>0.001</v>
      </c>
      <c r="Q23" s="152">
        <v>0.007</v>
      </c>
      <c r="R23" s="151">
        <v>0.03</v>
      </c>
      <c r="S23" s="152">
        <v>-0.002</v>
      </c>
      <c r="T23" s="151">
        <v>0.104</v>
      </c>
      <c r="U23" s="152">
        <v>-0.002</v>
      </c>
      <c r="V23" s="149">
        <v>-0.2</v>
      </c>
      <c r="W23" s="152">
        <v>-0.001</v>
      </c>
      <c r="X23" s="150">
        <v>21.3</v>
      </c>
      <c r="Y23" s="152">
        <v>-0.001</v>
      </c>
      <c r="Z23" s="152">
        <v>0.003</v>
      </c>
      <c r="AA23" s="152">
        <v>-0.001</v>
      </c>
      <c r="AB23" s="149">
        <v>42.3</v>
      </c>
      <c r="AC23" s="149">
        <v>3.96</v>
      </c>
      <c r="AD23" s="152">
        <v>-0.005</v>
      </c>
      <c r="AE23" s="152">
        <v>-0.004</v>
      </c>
      <c r="AF23" s="149">
        <v>-0.3</v>
      </c>
      <c r="AG23" s="152">
        <v>-0.002</v>
      </c>
      <c r="AH23" s="149">
        <v>0.153</v>
      </c>
      <c r="AI23" s="151">
        <v>0.023</v>
      </c>
      <c r="AJ23" s="152">
        <v>-0.001</v>
      </c>
      <c r="AK23" s="151">
        <v>-0.01</v>
      </c>
      <c r="AL23" s="152">
        <v>0.017</v>
      </c>
      <c r="AM23" s="151">
        <v>-0.01</v>
      </c>
      <c r="AN23" s="151">
        <v>0.028</v>
      </c>
      <c r="AO23" s="150">
        <v>2.66</v>
      </c>
      <c r="AP23" s="149">
        <v>16.3</v>
      </c>
      <c r="AQ23" s="152">
        <v>-0.002</v>
      </c>
      <c r="AR23" s="149">
        <v>0.37</v>
      </c>
      <c r="AS23" s="152">
        <v>-0.001</v>
      </c>
      <c r="AT23" s="152">
        <v>-0.001</v>
      </c>
      <c r="AU23" s="151">
        <v>0.025</v>
      </c>
      <c r="AV23" s="152">
        <v>-0.001</v>
      </c>
      <c r="AW23" s="149">
        <v>6.58</v>
      </c>
      <c r="AX23" s="152">
        <v>-0.005</v>
      </c>
      <c r="AY23" s="152">
        <v>-0.001</v>
      </c>
      <c r="AZ23" s="152">
        <v>0.592</v>
      </c>
      <c r="BA23" s="151">
        <v>9.58</v>
      </c>
      <c r="BB23" s="151">
        <v>0.091</v>
      </c>
      <c r="BC23" s="152">
        <v>0.022</v>
      </c>
      <c r="BD23" s="152">
        <v>0.001</v>
      </c>
      <c r="BE23" s="149">
        <v>2.41</v>
      </c>
      <c r="BF23" s="151">
        <v>0.056</v>
      </c>
    </row>
    <row r="24" spans="1:58" s="136" customFormat="1" ht="12.75">
      <c r="A24" s="3" t="s">
        <v>48</v>
      </c>
      <c r="B24" s="149">
        <v>-0.2</v>
      </c>
      <c r="C24" s="150">
        <v>-2</v>
      </c>
      <c r="D24" s="151">
        <v>5.51</v>
      </c>
      <c r="E24" s="152">
        <v>0.028</v>
      </c>
      <c r="F24" s="149">
        <v>94.3</v>
      </c>
      <c r="G24" s="149">
        <v>-0.1</v>
      </c>
      <c r="H24" s="151">
        <v>-0.01</v>
      </c>
      <c r="I24" s="151">
        <v>0.019</v>
      </c>
      <c r="J24" s="152">
        <v>0.013</v>
      </c>
      <c r="K24" s="152">
        <v>0.235</v>
      </c>
      <c r="L24" s="149">
        <v>20.6</v>
      </c>
      <c r="M24" s="152">
        <v>0.032</v>
      </c>
      <c r="N24" s="149">
        <v>0.797</v>
      </c>
      <c r="O24" s="152">
        <v>-0.001</v>
      </c>
      <c r="P24" s="152">
        <v>-0.001</v>
      </c>
      <c r="Q24" s="152">
        <v>0.008</v>
      </c>
      <c r="R24" s="151">
        <v>0.017</v>
      </c>
      <c r="S24" s="152">
        <v>-0.002</v>
      </c>
      <c r="T24" s="151">
        <v>0.075</v>
      </c>
      <c r="U24" s="152">
        <v>-0.002</v>
      </c>
      <c r="V24" s="149">
        <v>-0.2</v>
      </c>
      <c r="W24" s="152">
        <v>-0.001</v>
      </c>
      <c r="X24" s="150">
        <v>21.8</v>
      </c>
      <c r="Y24" s="152">
        <v>-0.001</v>
      </c>
      <c r="Z24" s="152">
        <v>0.005</v>
      </c>
      <c r="AA24" s="152">
        <v>-0.001</v>
      </c>
      <c r="AB24" s="149">
        <v>231</v>
      </c>
      <c r="AC24" s="149">
        <v>3.31</v>
      </c>
      <c r="AD24" s="152">
        <v>0.006</v>
      </c>
      <c r="AE24" s="152">
        <v>-0.004</v>
      </c>
      <c r="AF24" s="149">
        <v>-0.3</v>
      </c>
      <c r="AG24" s="152">
        <v>-0.002</v>
      </c>
      <c r="AH24" s="149">
        <v>0.257</v>
      </c>
      <c r="AI24" s="151">
        <v>0.022</v>
      </c>
      <c r="AJ24" s="152">
        <v>-0.001</v>
      </c>
      <c r="AK24" s="151">
        <v>-0.01</v>
      </c>
      <c r="AL24" s="152">
        <v>0.033</v>
      </c>
      <c r="AM24" s="151">
        <v>-0.01</v>
      </c>
      <c r="AN24" s="151">
        <v>0.04</v>
      </c>
      <c r="AO24" s="150">
        <v>2.53</v>
      </c>
      <c r="AP24" s="149">
        <v>12.4</v>
      </c>
      <c r="AQ24" s="152">
        <v>-0.002</v>
      </c>
      <c r="AR24" s="149">
        <v>0.249</v>
      </c>
      <c r="AS24" s="152">
        <v>-0.001</v>
      </c>
      <c r="AT24" s="152">
        <v>-0.001</v>
      </c>
      <c r="AU24" s="151">
        <v>0.046</v>
      </c>
      <c r="AV24" s="152">
        <v>0.001</v>
      </c>
      <c r="AW24" s="149">
        <v>6.75</v>
      </c>
      <c r="AX24" s="152">
        <v>-0.005</v>
      </c>
      <c r="AY24" s="152">
        <v>-0.001</v>
      </c>
      <c r="AZ24" s="152">
        <v>20.7</v>
      </c>
      <c r="BA24" s="151">
        <v>10.1</v>
      </c>
      <c r="BB24" s="151">
        <v>0.05</v>
      </c>
      <c r="BC24" s="152">
        <v>0.033</v>
      </c>
      <c r="BD24" s="152">
        <v>0.002</v>
      </c>
      <c r="BE24" s="149">
        <v>2.63</v>
      </c>
      <c r="BF24" s="151">
        <v>0.045</v>
      </c>
    </row>
    <row r="25" spans="1:58" s="136" customFormat="1" ht="12.75">
      <c r="A25" s="3" t="s">
        <v>47</v>
      </c>
      <c r="B25" s="149">
        <v>-0.2</v>
      </c>
      <c r="C25" s="150">
        <v>-2</v>
      </c>
      <c r="D25" s="151">
        <v>5.57</v>
      </c>
      <c r="E25" s="152">
        <v>0.026</v>
      </c>
      <c r="F25" s="149">
        <v>79.4</v>
      </c>
      <c r="G25" s="149">
        <v>-0.1</v>
      </c>
      <c r="H25" s="151">
        <v>-0.01</v>
      </c>
      <c r="I25" s="151">
        <v>0.034</v>
      </c>
      <c r="J25" s="152">
        <v>0.003</v>
      </c>
      <c r="K25" s="152">
        <v>0.11</v>
      </c>
      <c r="L25" s="149">
        <v>20.4</v>
      </c>
      <c r="M25" s="152">
        <v>0.662</v>
      </c>
      <c r="N25" s="149">
        <v>1.59</v>
      </c>
      <c r="O25" s="152">
        <v>0.002</v>
      </c>
      <c r="P25" s="152">
        <v>0.001</v>
      </c>
      <c r="Q25" s="152">
        <v>0.008</v>
      </c>
      <c r="R25" s="151">
        <v>0.01</v>
      </c>
      <c r="S25" s="152">
        <v>-0.002</v>
      </c>
      <c r="T25" s="151">
        <v>0.147</v>
      </c>
      <c r="U25" s="152">
        <v>-0.002</v>
      </c>
      <c r="V25" s="149">
        <v>-0.2</v>
      </c>
      <c r="W25" s="152">
        <v>-0.001</v>
      </c>
      <c r="X25" s="150">
        <v>19.6</v>
      </c>
      <c r="Y25" s="152">
        <v>-0.001</v>
      </c>
      <c r="Z25" s="152">
        <v>0.005</v>
      </c>
      <c r="AA25" s="152">
        <v>-0.001</v>
      </c>
      <c r="AB25" s="149">
        <v>31.3</v>
      </c>
      <c r="AC25" s="149">
        <v>4.63</v>
      </c>
      <c r="AD25" s="152">
        <v>-0.005</v>
      </c>
      <c r="AE25" s="152">
        <v>-0.004</v>
      </c>
      <c r="AF25" s="149">
        <v>-0.3</v>
      </c>
      <c r="AG25" s="152">
        <v>-0.002</v>
      </c>
      <c r="AH25" s="149">
        <v>-0.1</v>
      </c>
      <c r="AI25" s="151">
        <v>0.018</v>
      </c>
      <c r="AJ25" s="152">
        <v>-0.001</v>
      </c>
      <c r="AK25" s="151">
        <v>-0.01</v>
      </c>
      <c r="AL25" s="152">
        <v>0.043</v>
      </c>
      <c r="AM25" s="151">
        <v>-0.01</v>
      </c>
      <c r="AN25" s="151">
        <v>0.02</v>
      </c>
      <c r="AO25" s="150">
        <v>2.64</v>
      </c>
      <c r="AP25" s="149">
        <v>15.4</v>
      </c>
      <c r="AQ25" s="152">
        <v>-0.002</v>
      </c>
      <c r="AR25" s="149">
        <v>0.225</v>
      </c>
      <c r="AS25" s="152">
        <v>-0.001</v>
      </c>
      <c r="AT25" s="152">
        <v>-0.001</v>
      </c>
      <c r="AU25" s="151">
        <v>0.045</v>
      </c>
      <c r="AV25" s="152">
        <v>-0.001</v>
      </c>
      <c r="AW25" s="149">
        <v>1.85</v>
      </c>
      <c r="AX25" s="152">
        <v>-0.005</v>
      </c>
      <c r="AY25" s="152">
        <v>-0.001</v>
      </c>
      <c r="AZ25" s="152">
        <v>53.4</v>
      </c>
      <c r="BA25" s="151">
        <v>18.5</v>
      </c>
      <c r="BB25" s="151">
        <v>0.032</v>
      </c>
      <c r="BC25" s="152">
        <v>0.039</v>
      </c>
      <c r="BD25" s="152">
        <v>0.002</v>
      </c>
      <c r="BE25" s="149">
        <v>3.47</v>
      </c>
      <c r="BF25" s="151">
        <v>-0.01</v>
      </c>
    </row>
    <row r="26" spans="1:58" s="136" customFormat="1" ht="12.75">
      <c r="A26" s="3" t="s">
        <v>49</v>
      </c>
      <c r="B26" s="149">
        <v>-0.2</v>
      </c>
      <c r="C26" s="150">
        <v>2.32</v>
      </c>
      <c r="D26" s="151">
        <v>5.6</v>
      </c>
      <c r="E26" s="152">
        <v>0.024</v>
      </c>
      <c r="F26" s="149">
        <v>46.7</v>
      </c>
      <c r="G26" s="149">
        <v>-0.1</v>
      </c>
      <c r="H26" s="151">
        <v>-0.01</v>
      </c>
      <c r="I26" s="151">
        <v>0.032</v>
      </c>
      <c r="J26" s="152">
        <v>0.007</v>
      </c>
      <c r="K26" s="152">
        <v>0.084</v>
      </c>
      <c r="L26" s="149">
        <v>27</v>
      </c>
      <c r="M26" s="152">
        <v>0.066</v>
      </c>
      <c r="N26" s="149">
        <v>1.68</v>
      </c>
      <c r="O26" s="152">
        <v>-0.001</v>
      </c>
      <c r="P26" s="152">
        <v>-0.001</v>
      </c>
      <c r="Q26" s="152">
        <v>0.004</v>
      </c>
      <c r="R26" s="151">
        <v>-0.01</v>
      </c>
      <c r="S26" s="152">
        <v>-0.002</v>
      </c>
      <c r="T26" s="151">
        <v>0.217</v>
      </c>
      <c r="U26" s="152">
        <v>-0.002</v>
      </c>
      <c r="V26" s="149">
        <v>-0.2</v>
      </c>
      <c r="W26" s="152">
        <v>-0.001</v>
      </c>
      <c r="X26" s="150">
        <v>114</v>
      </c>
      <c r="Y26" s="152">
        <v>-0.001</v>
      </c>
      <c r="Z26" s="152">
        <v>0.006</v>
      </c>
      <c r="AA26" s="152">
        <v>-0.001</v>
      </c>
      <c r="AB26" s="149">
        <v>1.02</v>
      </c>
      <c r="AC26" s="149">
        <v>9.12</v>
      </c>
      <c r="AD26" s="152">
        <v>-0.005</v>
      </c>
      <c r="AE26" s="152">
        <v>-0.004</v>
      </c>
      <c r="AF26" s="149">
        <v>-0.3</v>
      </c>
      <c r="AG26" s="152">
        <v>-0.002</v>
      </c>
      <c r="AH26" s="149">
        <v>0.18</v>
      </c>
      <c r="AI26" s="151">
        <v>0.021</v>
      </c>
      <c r="AJ26" s="152">
        <v>0.001</v>
      </c>
      <c r="AK26" s="151">
        <v>-0.01</v>
      </c>
      <c r="AL26" s="152">
        <v>0.026</v>
      </c>
      <c r="AM26" s="151">
        <v>-0.01</v>
      </c>
      <c r="AN26" s="151">
        <v>0.02</v>
      </c>
      <c r="AO26" s="150">
        <v>2.92</v>
      </c>
      <c r="AP26" s="149">
        <v>12</v>
      </c>
      <c r="AQ26" s="152">
        <v>-0.002</v>
      </c>
      <c r="AR26" s="149">
        <v>0.308</v>
      </c>
      <c r="AS26" s="152">
        <v>-0.001</v>
      </c>
      <c r="AT26" s="152">
        <v>-0.001</v>
      </c>
      <c r="AU26" s="151">
        <v>0.057</v>
      </c>
      <c r="AV26" s="152">
        <v>-0.001</v>
      </c>
      <c r="AW26" s="149">
        <v>2.18</v>
      </c>
      <c r="AX26" s="152">
        <v>-0.005</v>
      </c>
      <c r="AY26" s="152">
        <v>-0.001</v>
      </c>
      <c r="AZ26" s="152">
        <v>11.5</v>
      </c>
      <c r="BA26" s="151">
        <v>16.3</v>
      </c>
      <c r="BB26" s="151">
        <v>0.034</v>
      </c>
      <c r="BC26" s="152">
        <v>0.034</v>
      </c>
      <c r="BD26" s="152">
        <v>-0.001</v>
      </c>
      <c r="BE26" s="149">
        <v>1.28</v>
      </c>
      <c r="BF26" s="151">
        <v>-0.01</v>
      </c>
    </row>
    <row r="27" spans="1:58" s="136" customFormat="1" ht="12.75">
      <c r="A27" s="3" t="s">
        <v>50</v>
      </c>
      <c r="B27" s="149">
        <v>-0.2</v>
      </c>
      <c r="C27" s="150">
        <v>3.07</v>
      </c>
      <c r="D27" s="151">
        <v>6.37</v>
      </c>
      <c r="E27" s="152">
        <v>0.025</v>
      </c>
      <c r="F27" s="149">
        <v>58.3</v>
      </c>
      <c r="G27" s="149">
        <v>-0.1</v>
      </c>
      <c r="H27" s="151">
        <v>-0.01</v>
      </c>
      <c r="I27" s="151">
        <v>0.099</v>
      </c>
      <c r="J27" s="152">
        <v>0.004</v>
      </c>
      <c r="K27" s="152">
        <v>0.05</v>
      </c>
      <c r="L27" s="149">
        <v>27</v>
      </c>
      <c r="M27" s="152">
        <v>0.01</v>
      </c>
      <c r="N27" s="149">
        <v>1.69</v>
      </c>
      <c r="O27" s="152">
        <v>-0.001</v>
      </c>
      <c r="P27" s="152">
        <v>-0.001</v>
      </c>
      <c r="Q27" s="152">
        <v>0.005</v>
      </c>
      <c r="R27" s="151">
        <v>-0.01</v>
      </c>
      <c r="S27" s="152">
        <v>-0.002</v>
      </c>
      <c r="T27" s="151">
        <v>0.102</v>
      </c>
      <c r="U27" s="152">
        <v>-0.002</v>
      </c>
      <c r="V27" s="149">
        <v>-0.2</v>
      </c>
      <c r="W27" s="152">
        <v>-0.001</v>
      </c>
      <c r="X27" s="150">
        <v>45</v>
      </c>
      <c r="Y27" s="152">
        <v>-0.001</v>
      </c>
      <c r="Z27" s="152">
        <v>0.006</v>
      </c>
      <c r="AA27" s="152">
        <v>-0.001</v>
      </c>
      <c r="AB27" s="149">
        <v>0.213</v>
      </c>
      <c r="AC27" s="149">
        <v>10.4</v>
      </c>
      <c r="AD27" s="152">
        <v>-0.005</v>
      </c>
      <c r="AE27" s="152">
        <v>0.006</v>
      </c>
      <c r="AF27" s="149">
        <v>-0.3</v>
      </c>
      <c r="AG27" s="152">
        <v>-0.002</v>
      </c>
      <c r="AH27" s="149">
        <v>0.296</v>
      </c>
      <c r="AI27" s="151">
        <v>0.022</v>
      </c>
      <c r="AJ27" s="152">
        <v>0.001</v>
      </c>
      <c r="AK27" s="151">
        <v>-0.01</v>
      </c>
      <c r="AL27" s="152">
        <v>0.018</v>
      </c>
      <c r="AM27" s="151">
        <v>-0.01</v>
      </c>
      <c r="AN27" s="151">
        <v>0.027</v>
      </c>
      <c r="AO27" s="150">
        <v>4.14</v>
      </c>
      <c r="AP27" s="149">
        <v>11.8</v>
      </c>
      <c r="AQ27" s="152">
        <v>-0.002</v>
      </c>
      <c r="AR27" s="149">
        <v>0.301</v>
      </c>
      <c r="AS27" s="152">
        <v>-0.001</v>
      </c>
      <c r="AT27" s="152">
        <v>-0.001</v>
      </c>
      <c r="AU27" s="151">
        <v>0.02</v>
      </c>
      <c r="AV27" s="152">
        <v>-0.001</v>
      </c>
      <c r="AW27" s="149">
        <v>2.7</v>
      </c>
      <c r="AX27" s="152">
        <v>-0.005</v>
      </c>
      <c r="AY27" s="152">
        <v>-0.001</v>
      </c>
      <c r="AZ27" s="152">
        <v>4.52</v>
      </c>
      <c r="BA27" s="151">
        <v>11.7</v>
      </c>
      <c r="BB27" s="151">
        <v>0.132</v>
      </c>
      <c r="BC27" s="152">
        <v>0.02</v>
      </c>
      <c r="BD27" s="152">
        <v>-0.001</v>
      </c>
      <c r="BE27" s="149">
        <v>4.9</v>
      </c>
      <c r="BF27" s="151">
        <v>-0.01</v>
      </c>
    </row>
    <row r="28" spans="1:58" s="136" customFormat="1" ht="12.75">
      <c r="A28" s="3" t="s">
        <v>51</v>
      </c>
      <c r="B28" s="149">
        <v>-0.2</v>
      </c>
      <c r="C28" s="150">
        <v>2.85</v>
      </c>
      <c r="D28" s="151">
        <v>20.4</v>
      </c>
      <c r="E28" s="152">
        <v>0.024</v>
      </c>
      <c r="F28" s="149">
        <v>66.5</v>
      </c>
      <c r="G28" s="149">
        <v>-0.1</v>
      </c>
      <c r="H28" s="151">
        <v>0.01</v>
      </c>
      <c r="I28" s="151">
        <v>0.027</v>
      </c>
      <c r="J28" s="152">
        <v>0.005</v>
      </c>
      <c r="K28" s="152">
        <v>0.126</v>
      </c>
      <c r="L28" s="149">
        <v>33.2</v>
      </c>
      <c r="M28" s="152">
        <v>0.021</v>
      </c>
      <c r="N28" s="149">
        <v>1.65</v>
      </c>
      <c r="O28" s="152">
        <v>-0.001</v>
      </c>
      <c r="P28" s="152">
        <v>-0.001</v>
      </c>
      <c r="Q28" s="152">
        <v>0.006</v>
      </c>
      <c r="R28" s="151">
        <v>0.011</v>
      </c>
      <c r="S28" s="152">
        <v>-0.002</v>
      </c>
      <c r="T28" s="151">
        <v>-0.01</v>
      </c>
      <c r="U28" s="152">
        <v>-0.002</v>
      </c>
      <c r="V28" s="149">
        <v>-0.2</v>
      </c>
      <c r="W28" s="152">
        <v>-0.001</v>
      </c>
      <c r="X28" s="150">
        <v>17.2</v>
      </c>
      <c r="Y28" s="152">
        <v>-0.001</v>
      </c>
      <c r="Z28" s="152">
        <v>0.004</v>
      </c>
      <c r="AA28" s="152">
        <v>-0.001</v>
      </c>
      <c r="AB28" s="149">
        <v>59.5</v>
      </c>
      <c r="AC28" s="149">
        <v>5.79</v>
      </c>
      <c r="AD28" s="152">
        <v>-0.005</v>
      </c>
      <c r="AE28" s="152">
        <v>-0.004</v>
      </c>
      <c r="AF28" s="149">
        <v>-0.3</v>
      </c>
      <c r="AG28" s="152">
        <v>-0.002</v>
      </c>
      <c r="AH28" s="149">
        <v>0.153</v>
      </c>
      <c r="AI28" s="151">
        <v>0.016</v>
      </c>
      <c r="AJ28" s="152">
        <v>-0.001</v>
      </c>
      <c r="AK28" s="151">
        <v>-0.01</v>
      </c>
      <c r="AL28" s="152">
        <v>0.012</v>
      </c>
      <c r="AM28" s="151">
        <v>-0.01</v>
      </c>
      <c r="AN28" s="151">
        <v>0.034</v>
      </c>
      <c r="AO28" s="150">
        <v>3.08</v>
      </c>
      <c r="AP28" s="149">
        <v>14.6</v>
      </c>
      <c r="AQ28" s="152">
        <v>-0.002</v>
      </c>
      <c r="AR28" s="149">
        <v>0.511</v>
      </c>
      <c r="AS28" s="152">
        <v>-0.001</v>
      </c>
      <c r="AT28" s="152">
        <v>-0.001</v>
      </c>
      <c r="AU28" s="151">
        <v>0.015</v>
      </c>
      <c r="AV28" s="152">
        <v>-0.001</v>
      </c>
      <c r="AW28" s="149">
        <v>2.61</v>
      </c>
      <c r="AX28" s="152">
        <v>0.007</v>
      </c>
      <c r="AY28" s="152">
        <v>-0.001</v>
      </c>
      <c r="AZ28" s="152">
        <v>0.237</v>
      </c>
      <c r="BA28" s="151">
        <v>10.4</v>
      </c>
      <c r="BB28" s="151">
        <v>0.06</v>
      </c>
      <c r="BC28" s="152">
        <v>0.021</v>
      </c>
      <c r="BD28" s="152">
        <v>-0.001</v>
      </c>
      <c r="BE28" s="149">
        <v>11.6</v>
      </c>
      <c r="BF28" s="151">
        <v>-0.01</v>
      </c>
    </row>
    <row r="29" spans="1:58" s="136" customFormat="1" ht="12.75">
      <c r="A29" s="3" t="s">
        <v>52</v>
      </c>
      <c r="B29" s="149">
        <v>-0.2</v>
      </c>
      <c r="C29" s="150">
        <v>-2</v>
      </c>
      <c r="D29" s="151">
        <v>11.1</v>
      </c>
      <c r="E29" s="152">
        <v>0.021</v>
      </c>
      <c r="F29" s="149">
        <v>34.9</v>
      </c>
      <c r="G29" s="149">
        <v>-0.1</v>
      </c>
      <c r="H29" s="151">
        <v>-0.01</v>
      </c>
      <c r="I29" s="151">
        <v>0.025</v>
      </c>
      <c r="J29" s="152">
        <v>0.008</v>
      </c>
      <c r="K29" s="152">
        <v>0.094</v>
      </c>
      <c r="L29" s="149">
        <v>39.1</v>
      </c>
      <c r="M29" s="152">
        <v>0.029</v>
      </c>
      <c r="N29" s="149">
        <v>1.06</v>
      </c>
      <c r="O29" s="152">
        <v>0.002</v>
      </c>
      <c r="P29" s="152">
        <v>-0.001</v>
      </c>
      <c r="Q29" s="152">
        <v>0.004</v>
      </c>
      <c r="R29" s="151">
        <v>0.017</v>
      </c>
      <c r="S29" s="152">
        <v>-0.002</v>
      </c>
      <c r="T29" s="151">
        <v>0.134</v>
      </c>
      <c r="U29" s="152">
        <v>-0.002</v>
      </c>
      <c r="V29" s="149">
        <v>-0.2</v>
      </c>
      <c r="W29" s="152">
        <v>-0.001</v>
      </c>
      <c r="X29" s="150">
        <v>13.9</v>
      </c>
      <c r="Y29" s="152">
        <v>-0.001</v>
      </c>
      <c r="Z29" s="152">
        <v>0.004</v>
      </c>
      <c r="AA29" s="152">
        <v>-0.001</v>
      </c>
      <c r="AB29" s="149">
        <v>26.1</v>
      </c>
      <c r="AC29" s="149">
        <v>6.43</v>
      </c>
      <c r="AD29" s="152">
        <v>-0.005</v>
      </c>
      <c r="AE29" s="152">
        <v>-0.004</v>
      </c>
      <c r="AF29" s="149">
        <v>-0.3</v>
      </c>
      <c r="AG29" s="152">
        <v>-0.002</v>
      </c>
      <c r="AH29" s="149">
        <v>-0.1</v>
      </c>
      <c r="AI29" s="151">
        <v>0.022</v>
      </c>
      <c r="AJ29" s="152">
        <v>-0.001</v>
      </c>
      <c r="AK29" s="151">
        <v>-0.01</v>
      </c>
      <c r="AL29" s="152">
        <v>0.006</v>
      </c>
      <c r="AM29" s="151">
        <v>-0.01</v>
      </c>
      <c r="AN29" s="151">
        <v>0.038</v>
      </c>
      <c r="AO29" s="150">
        <v>3.35</v>
      </c>
      <c r="AP29" s="149">
        <v>14.1</v>
      </c>
      <c r="AQ29" s="152">
        <v>-0.002</v>
      </c>
      <c r="AR29" s="149">
        <v>0.518</v>
      </c>
      <c r="AS29" s="152">
        <v>-0.001</v>
      </c>
      <c r="AT29" s="152">
        <v>-0.001</v>
      </c>
      <c r="AU29" s="151">
        <v>0.012</v>
      </c>
      <c r="AV29" s="152">
        <v>-0.001</v>
      </c>
      <c r="AW29" s="149">
        <v>2.64</v>
      </c>
      <c r="AX29" s="152">
        <v>0.009</v>
      </c>
      <c r="AY29" s="152">
        <v>-0.001</v>
      </c>
      <c r="AZ29" s="152">
        <v>0.099</v>
      </c>
      <c r="BA29" s="151">
        <v>12.3</v>
      </c>
      <c r="BB29" s="151">
        <v>0.047</v>
      </c>
      <c r="BC29" s="152">
        <v>0.021</v>
      </c>
      <c r="BD29" s="152">
        <v>0.001</v>
      </c>
      <c r="BE29" s="149">
        <v>8.2</v>
      </c>
      <c r="BF29" s="151">
        <v>-0.01</v>
      </c>
    </row>
    <row r="30" spans="1:58" s="136" customFormat="1" ht="12.75">
      <c r="A30" s="3" t="s">
        <v>53</v>
      </c>
      <c r="B30" s="149">
        <v>-0.2</v>
      </c>
      <c r="C30" s="150">
        <v>2.27</v>
      </c>
      <c r="D30" s="151">
        <v>8.18</v>
      </c>
      <c r="E30" s="152">
        <v>0.026</v>
      </c>
      <c r="F30" s="149">
        <v>22.8</v>
      </c>
      <c r="G30" s="149">
        <v>-0.1</v>
      </c>
      <c r="H30" s="151">
        <v>-0.01</v>
      </c>
      <c r="I30" s="151">
        <v>0.012</v>
      </c>
      <c r="J30" s="152">
        <v>0.009</v>
      </c>
      <c r="K30" s="152">
        <v>0.061</v>
      </c>
      <c r="L30" s="149">
        <v>38.1</v>
      </c>
      <c r="M30" s="152">
        <v>0.07</v>
      </c>
      <c r="N30" s="149">
        <v>0.907</v>
      </c>
      <c r="O30" s="152">
        <v>-0.001</v>
      </c>
      <c r="P30" s="152">
        <v>0.001</v>
      </c>
      <c r="Q30" s="152">
        <v>0.002</v>
      </c>
      <c r="R30" s="151">
        <v>0.015</v>
      </c>
      <c r="S30" s="152">
        <v>-0.002</v>
      </c>
      <c r="T30" s="151">
        <v>0.102</v>
      </c>
      <c r="U30" s="152">
        <v>-0.002</v>
      </c>
      <c r="V30" s="149">
        <v>-0.2</v>
      </c>
      <c r="W30" s="152">
        <v>-0.001</v>
      </c>
      <c r="X30" s="150">
        <v>11</v>
      </c>
      <c r="Y30" s="152">
        <v>-0.001</v>
      </c>
      <c r="Z30" s="152">
        <v>0.003</v>
      </c>
      <c r="AA30" s="152">
        <v>-0.001</v>
      </c>
      <c r="AB30" s="149">
        <v>44.5</v>
      </c>
      <c r="AC30" s="149">
        <v>5.23</v>
      </c>
      <c r="AD30" s="152">
        <v>-0.005</v>
      </c>
      <c r="AE30" s="152">
        <v>0.005</v>
      </c>
      <c r="AF30" s="149">
        <v>-0.3</v>
      </c>
      <c r="AG30" s="152">
        <v>-0.002</v>
      </c>
      <c r="AH30" s="149">
        <v>0.233</v>
      </c>
      <c r="AI30" s="151">
        <v>0.029</v>
      </c>
      <c r="AJ30" s="152">
        <v>-0.001</v>
      </c>
      <c r="AK30" s="151">
        <v>-0.01</v>
      </c>
      <c r="AL30" s="152">
        <v>0.007</v>
      </c>
      <c r="AM30" s="151">
        <v>-0.01</v>
      </c>
      <c r="AN30" s="151">
        <v>0.027</v>
      </c>
      <c r="AO30" s="150">
        <v>3.32</v>
      </c>
      <c r="AP30" s="149">
        <v>13.8</v>
      </c>
      <c r="AQ30" s="152">
        <v>-0.002</v>
      </c>
      <c r="AR30" s="149">
        <v>0.412</v>
      </c>
      <c r="AS30" s="152">
        <v>-0.001</v>
      </c>
      <c r="AT30" s="152">
        <v>-0.001</v>
      </c>
      <c r="AU30" s="151">
        <v>0.02</v>
      </c>
      <c r="AV30" s="152">
        <v>-0.001</v>
      </c>
      <c r="AW30" s="149">
        <v>2.56</v>
      </c>
      <c r="AX30" s="152">
        <v>0.014</v>
      </c>
      <c r="AY30" s="152">
        <v>-0.001</v>
      </c>
      <c r="AZ30" s="152">
        <v>0.095</v>
      </c>
      <c r="BA30" s="151">
        <v>11.2</v>
      </c>
      <c r="BB30" s="151">
        <v>0.086</v>
      </c>
      <c r="BC30" s="152">
        <v>0.015</v>
      </c>
      <c r="BD30" s="152">
        <v>0.001</v>
      </c>
      <c r="BE30" s="149">
        <v>7.54</v>
      </c>
      <c r="BF30" s="151">
        <v>-0.01</v>
      </c>
    </row>
    <row r="31" spans="1:58" s="136" customFormat="1" ht="12.75">
      <c r="A31" s="3" t="s">
        <v>54</v>
      </c>
      <c r="B31" s="149">
        <v>-0.2</v>
      </c>
      <c r="C31" s="150">
        <v>2.07</v>
      </c>
      <c r="D31" s="151">
        <v>9.73</v>
      </c>
      <c r="E31" s="152">
        <v>0.023</v>
      </c>
      <c r="F31" s="149">
        <v>49.9</v>
      </c>
      <c r="G31" s="149">
        <v>-0.1</v>
      </c>
      <c r="H31" s="151">
        <v>-0.01</v>
      </c>
      <c r="I31" s="151">
        <v>0.055</v>
      </c>
      <c r="J31" s="152">
        <v>0.005</v>
      </c>
      <c r="K31" s="152">
        <v>0.04</v>
      </c>
      <c r="L31" s="149">
        <v>47.9</v>
      </c>
      <c r="M31" s="152">
        <v>5.05</v>
      </c>
      <c r="N31" s="149">
        <v>1.41</v>
      </c>
      <c r="O31" s="152">
        <v>0.001</v>
      </c>
      <c r="P31" s="152">
        <v>-0.001</v>
      </c>
      <c r="Q31" s="152">
        <v>0.004</v>
      </c>
      <c r="R31" s="151">
        <v>0.03</v>
      </c>
      <c r="S31" s="152">
        <v>-0.002</v>
      </c>
      <c r="T31" s="151">
        <v>1.02</v>
      </c>
      <c r="U31" s="152">
        <v>-0.002</v>
      </c>
      <c r="V31" s="149">
        <v>-0.2</v>
      </c>
      <c r="W31" s="152">
        <v>-0.001</v>
      </c>
      <c r="X31" s="150">
        <v>17.3</v>
      </c>
      <c r="Y31" s="152">
        <v>-0.001</v>
      </c>
      <c r="Z31" s="152">
        <v>0.003</v>
      </c>
      <c r="AA31" s="152">
        <v>-0.001</v>
      </c>
      <c r="AB31" s="149">
        <v>13.8</v>
      </c>
      <c r="AC31" s="149">
        <v>9.47</v>
      </c>
      <c r="AD31" s="152">
        <v>-0.005</v>
      </c>
      <c r="AE31" s="152">
        <v>0.004</v>
      </c>
      <c r="AF31" s="149">
        <v>1.21</v>
      </c>
      <c r="AG31" s="152">
        <v>-0.002</v>
      </c>
      <c r="AH31" s="149">
        <v>0.163</v>
      </c>
      <c r="AI31" s="151">
        <v>0.029</v>
      </c>
      <c r="AJ31" s="152">
        <v>-0.001</v>
      </c>
      <c r="AK31" s="151">
        <v>-0.01</v>
      </c>
      <c r="AL31" s="152">
        <v>0.007</v>
      </c>
      <c r="AM31" s="151">
        <v>-0.01</v>
      </c>
      <c r="AN31" s="151">
        <v>0.035</v>
      </c>
      <c r="AO31" s="150">
        <v>3.34</v>
      </c>
      <c r="AP31" s="149">
        <v>15.8</v>
      </c>
      <c r="AQ31" s="152">
        <v>-0.002</v>
      </c>
      <c r="AR31" s="149">
        <v>0.461</v>
      </c>
      <c r="AS31" s="152">
        <v>-0.001</v>
      </c>
      <c r="AT31" s="152">
        <v>-0.001</v>
      </c>
      <c r="AU31" s="151">
        <v>0.023</v>
      </c>
      <c r="AV31" s="152">
        <v>-0.001</v>
      </c>
      <c r="AW31" s="149">
        <v>2.55</v>
      </c>
      <c r="AX31" s="152">
        <v>0.048</v>
      </c>
      <c r="AY31" s="152">
        <v>-0.001</v>
      </c>
      <c r="AZ31" s="152">
        <v>1.31</v>
      </c>
      <c r="BA31" s="151">
        <v>13.8</v>
      </c>
      <c r="BB31" s="151">
        <v>0.089</v>
      </c>
      <c r="BC31" s="152">
        <v>0.021</v>
      </c>
      <c r="BD31" s="152">
        <v>-0.001</v>
      </c>
      <c r="BE31" s="149">
        <v>2.32</v>
      </c>
      <c r="BF31" s="151">
        <v>-0.01</v>
      </c>
    </row>
    <row r="32" spans="1:58" s="136" customFormat="1" ht="12.75">
      <c r="A32" s="3" t="s">
        <v>55</v>
      </c>
      <c r="B32" s="149">
        <v>-0.2</v>
      </c>
      <c r="C32" s="150">
        <v>-2</v>
      </c>
      <c r="D32" s="151">
        <v>9.06</v>
      </c>
      <c r="E32" s="152">
        <v>0.021</v>
      </c>
      <c r="F32" s="149">
        <v>27.6</v>
      </c>
      <c r="G32" s="149">
        <v>-0.1</v>
      </c>
      <c r="H32" s="151">
        <v>-0.01</v>
      </c>
      <c r="I32" s="151">
        <v>0.13</v>
      </c>
      <c r="J32" s="152">
        <v>0.002</v>
      </c>
      <c r="K32" s="152">
        <v>0.086</v>
      </c>
      <c r="L32" s="149">
        <v>44.9</v>
      </c>
      <c r="M32" s="152">
        <v>0.05</v>
      </c>
      <c r="N32" s="149">
        <v>1.23</v>
      </c>
      <c r="O32" s="152">
        <v>-0.001</v>
      </c>
      <c r="P32" s="152">
        <v>-0.001</v>
      </c>
      <c r="Q32" s="152">
        <v>0.003</v>
      </c>
      <c r="R32" s="151">
        <v>0.022</v>
      </c>
      <c r="S32" s="152">
        <v>-0.002</v>
      </c>
      <c r="T32" s="151">
        <v>0.1</v>
      </c>
      <c r="U32" s="152">
        <v>-0.002</v>
      </c>
      <c r="V32" s="149">
        <v>-0.2</v>
      </c>
      <c r="W32" s="152">
        <v>-0.001</v>
      </c>
      <c r="X32" s="150">
        <v>10.7</v>
      </c>
      <c r="Y32" s="152">
        <v>-0.001</v>
      </c>
      <c r="Z32" s="152">
        <v>0.002</v>
      </c>
      <c r="AA32" s="152">
        <v>-0.001</v>
      </c>
      <c r="AB32" s="149">
        <v>124</v>
      </c>
      <c r="AC32" s="149">
        <v>6.58</v>
      </c>
      <c r="AD32" s="152">
        <v>-0.005</v>
      </c>
      <c r="AE32" s="152">
        <v>-0.004</v>
      </c>
      <c r="AF32" s="149">
        <v>-0.3</v>
      </c>
      <c r="AG32" s="152">
        <v>-0.002</v>
      </c>
      <c r="AH32" s="149">
        <v>0.175</v>
      </c>
      <c r="AI32" s="151">
        <v>0.032</v>
      </c>
      <c r="AJ32" s="152">
        <v>-0.001</v>
      </c>
      <c r="AK32" s="151">
        <v>-0.01</v>
      </c>
      <c r="AL32" s="152">
        <v>0.006</v>
      </c>
      <c r="AM32" s="151">
        <v>-0.01</v>
      </c>
      <c r="AN32" s="151">
        <v>0.028</v>
      </c>
      <c r="AO32" s="150">
        <v>3.52</v>
      </c>
      <c r="AP32" s="149">
        <v>16.5</v>
      </c>
      <c r="AQ32" s="152">
        <v>-0.002</v>
      </c>
      <c r="AR32" s="149">
        <v>0.439</v>
      </c>
      <c r="AS32" s="152">
        <v>-0.001</v>
      </c>
      <c r="AT32" s="152">
        <v>-0.001</v>
      </c>
      <c r="AU32" s="151">
        <v>0.019</v>
      </c>
      <c r="AV32" s="152">
        <v>-0.001</v>
      </c>
      <c r="AW32" s="149">
        <v>2.69</v>
      </c>
      <c r="AX32" s="152">
        <v>0.023</v>
      </c>
      <c r="AY32" s="152">
        <v>-0.001</v>
      </c>
      <c r="AZ32" s="152">
        <v>0.094</v>
      </c>
      <c r="BA32" s="151">
        <v>12.7</v>
      </c>
      <c r="BB32" s="151">
        <v>0.083</v>
      </c>
      <c r="BC32" s="152">
        <v>0.017</v>
      </c>
      <c r="BD32" s="152">
        <v>0.002</v>
      </c>
      <c r="BE32" s="149">
        <v>7.16</v>
      </c>
      <c r="BF32" s="151">
        <v>-0.01</v>
      </c>
    </row>
    <row r="33" spans="1:58" s="136" customFormat="1" ht="12.75">
      <c r="A33" s="3" t="s">
        <v>56</v>
      </c>
      <c r="B33" s="149">
        <v>-0.2</v>
      </c>
      <c r="C33" s="150">
        <v>-2</v>
      </c>
      <c r="D33" s="151">
        <v>15.8</v>
      </c>
      <c r="E33" s="152">
        <v>0.042</v>
      </c>
      <c r="F33" s="149">
        <v>86.5</v>
      </c>
      <c r="G33" s="149">
        <v>-0.1</v>
      </c>
      <c r="H33" s="151">
        <v>-0.01</v>
      </c>
      <c r="I33" s="151">
        <v>0.02</v>
      </c>
      <c r="J33" s="152">
        <v>0.005</v>
      </c>
      <c r="K33" s="152">
        <v>0.164</v>
      </c>
      <c r="L33" s="149">
        <v>41.5</v>
      </c>
      <c r="M33" s="152">
        <v>0.091</v>
      </c>
      <c r="N33" s="149">
        <v>2.75</v>
      </c>
      <c r="O33" s="152">
        <v>0.001</v>
      </c>
      <c r="P33" s="152">
        <v>0.002</v>
      </c>
      <c r="Q33" s="152">
        <v>0.008</v>
      </c>
      <c r="R33" s="151">
        <v>0.017</v>
      </c>
      <c r="S33" s="152">
        <v>-0.002</v>
      </c>
      <c r="T33" s="151">
        <v>0.99</v>
      </c>
      <c r="U33" s="152">
        <v>-0.002</v>
      </c>
      <c r="V33" s="149">
        <v>-0.2</v>
      </c>
      <c r="W33" s="152">
        <v>-0.001</v>
      </c>
      <c r="X33" s="150">
        <v>69.1</v>
      </c>
      <c r="Y33" s="152">
        <v>-0.001</v>
      </c>
      <c r="Z33" s="152">
        <v>0.004</v>
      </c>
      <c r="AA33" s="152">
        <v>-0.001</v>
      </c>
      <c r="AB33" s="149">
        <v>37.8</v>
      </c>
      <c r="AC33" s="149">
        <v>7.47</v>
      </c>
      <c r="AD33" s="152">
        <v>0.006</v>
      </c>
      <c r="AE33" s="152">
        <v>0.004</v>
      </c>
      <c r="AF33" s="149">
        <v>-0.3</v>
      </c>
      <c r="AG33" s="152">
        <v>-0.002</v>
      </c>
      <c r="AH33" s="149">
        <v>-0.1</v>
      </c>
      <c r="AI33" s="151">
        <v>0.034</v>
      </c>
      <c r="AJ33" s="152">
        <v>-0.001</v>
      </c>
      <c r="AK33" s="151">
        <v>-0.01</v>
      </c>
      <c r="AL33" s="152">
        <v>0.024</v>
      </c>
      <c r="AM33" s="151">
        <v>0.012</v>
      </c>
      <c r="AN33" s="151">
        <v>0.026</v>
      </c>
      <c r="AO33" s="150">
        <v>3.47</v>
      </c>
      <c r="AP33" s="149">
        <v>21.1</v>
      </c>
      <c r="AQ33" s="152">
        <v>-0.002</v>
      </c>
      <c r="AR33" s="149">
        <v>0.626</v>
      </c>
      <c r="AS33" s="152">
        <v>-0.001</v>
      </c>
      <c r="AT33" s="152">
        <v>-0.001</v>
      </c>
      <c r="AU33" s="151">
        <v>0.145</v>
      </c>
      <c r="AV33" s="152">
        <v>-0.001</v>
      </c>
      <c r="AW33" s="149">
        <v>3.05</v>
      </c>
      <c r="AX33" s="152">
        <v>0.025</v>
      </c>
      <c r="AY33" s="152">
        <v>-0.001</v>
      </c>
      <c r="AZ33" s="152">
        <v>7.14</v>
      </c>
      <c r="BA33" s="151">
        <v>11.4</v>
      </c>
      <c r="BB33" s="151">
        <v>0.056</v>
      </c>
      <c r="BC33" s="152">
        <v>0.065</v>
      </c>
      <c r="BD33" s="152">
        <v>0.003</v>
      </c>
      <c r="BE33" s="149">
        <v>2.66</v>
      </c>
      <c r="BF33" s="151">
        <v>-0.01</v>
      </c>
    </row>
    <row r="34" spans="1:58" s="136" customFormat="1" ht="12.75">
      <c r="A34" s="3" t="s">
        <v>57</v>
      </c>
      <c r="B34" s="149">
        <v>-0.2</v>
      </c>
      <c r="C34" s="150">
        <v>-2</v>
      </c>
      <c r="D34" s="151">
        <v>10.7</v>
      </c>
      <c r="E34" s="152">
        <v>0.018</v>
      </c>
      <c r="F34" s="149">
        <v>75.1</v>
      </c>
      <c r="G34" s="149">
        <v>-0.1</v>
      </c>
      <c r="H34" s="151">
        <v>-0.01</v>
      </c>
      <c r="I34" s="151">
        <v>0.036</v>
      </c>
      <c r="J34" s="152">
        <v>0.003</v>
      </c>
      <c r="K34" s="152">
        <v>0.16</v>
      </c>
      <c r="L34" s="149">
        <v>31.5</v>
      </c>
      <c r="M34" s="152">
        <v>0.159</v>
      </c>
      <c r="N34" s="149">
        <v>3.51</v>
      </c>
      <c r="O34" s="152">
        <v>0.002</v>
      </c>
      <c r="P34" s="152">
        <v>0.003</v>
      </c>
      <c r="Q34" s="152">
        <v>0.008</v>
      </c>
      <c r="R34" s="151">
        <v>-0.01</v>
      </c>
      <c r="S34" s="152">
        <v>-0.002</v>
      </c>
      <c r="T34" s="151">
        <v>0.3</v>
      </c>
      <c r="U34" s="152">
        <v>-0.002</v>
      </c>
      <c r="V34" s="149">
        <v>-0.2</v>
      </c>
      <c r="W34" s="152">
        <v>-0.001</v>
      </c>
      <c r="X34" s="150">
        <v>77.5</v>
      </c>
      <c r="Y34" s="152">
        <v>-0.001</v>
      </c>
      <c r="Z34" s="152">
        <v>0.007</v>
      </c>
      <c r="AA34" s="152">
        <v>-0.001</v>
      </c>
      <c r="AB34" s="149">
        <v>10.2</v>
      </c>
      <c r="AC34" s="149">
        <v>2.28</v>
      </c>
      <c r="AD34" s="152">
        <v>-0.005</v>
      </c>
      <c r="AE34" s="152">
        <v>0.007</v>
      </c>
      <c r="AF34" s="149">
        <v>0.565</v>
      </c>
      <c r="AG34" s="152">
        <v>-0.002</v>
      </c>
      <c r="AH34" s="149">
        <v>-0.1</v>
      </c>
      <c r="AI34" s="151">
        <v>0.011</v>
      </c>
      <c r="AJ34" s="152">
        <v>0.001</v>
      </c>
      <c r="AK34" s="151">
        <v>-0.01</v>
      </c>
      <c r="AL34" s="152">
        <v>0.07</v>
      </c>
      <c r="AM34" s="151">
        <v>0.013</v>
      </c>
      <c r="AN34" s="151">
        <v>0.06</v>
      </c>
      <c r="AO34" s="150">
        <v>4.5</v>
      </c>
      <c r="AP34" s="149">
        <v>18.7</v>
      </c>
      <c r="AQ34" s="152">
        <v>-0.002</v>
      </c>
      <c r="AR34" s="149">
        <v>0.508</v>
      </c>
      <c r="AS34" s="152">
        <v>-0.001</v>
      </c>
      <c r="AT34" s="152">
        <v>-0.001</v>
      </c>
      <c r="AU34" s="151">
        <v>0.166</v>
      </c>
      <c r="AV34" s="152">
        <v>-0.001</v>
      </c>
      <c r="AW34" s="149">
        <v>2.87</v>
      </c>
      <c r="AX34" s="152">
        <v>0.101</v>
      </c>
      <c r="AY34" s="152">
        <v>-0.001</v>
      </c>
      <c r="AZ34" s="152">
        <v>14.1</v>
      </c>
      <c r="BA34" s="151">
        <v>13.7</v>
      </c>
      <c r="BB34" s="151">
        <v>0.053</v>
      </c>
      <c r="BC34" s="152">
        <v>0.08</v>
      </c>
      <c r="BD34" s="152">
        <v>0.004</v>
      </c>
      <c r="BE34" s="149">
        <v>5.42</v>
      </c>
      <c r="BF34" s="151">
        <v>-0.01</v>
      </c>
    </row>
    <row r="35" spans="1:58" s="136" customFormat="1" ht="12.75">
      <c r="A35" s="3" t="s">
        <v>58</v>
      </c>
      <c r="B35" s="149">
        <v>-0.2</v>
      </c>
      <c r="C35" s="150">
        <v>-2</v>
      </c>
      <c r="D35" s="151">
        <v>16.9</v>
      </c>
      <c r="E35" s="152">
        <v>0.036</v>
      </c>
      <c r="F35" s="149">
        <v>89.5</v>
      </c>
      <c r="G35" s="149">
        <v>-0.1</v>
      </c>
      <c r="H35" s="151">
        <v>-0.01</v>
      </c>
      <c r="I35" s="151">
        <v>0.023</v>
      </c>
      <c r="J35" s="152">
        <v>0.004</v>
      </c>
      <c r="K35" s="152">
        <v>0.205</v>
      </c>
      <c r="L35" s="149">
        <v>36</v>
      </c>
      <c r="M35" s="152">
        <v>0.143</v>
      </c>
      <c r="N35" s="149">
        <v>3.59</v>
      </c>
      <c r="O35" s="152">
        <v>-0.001</v>
      </c>
      <c r="P35" s="152">
        <v>0.002</v>
      </c>
      <c r="Q35" s="152">
        <v>0.008</v>
      </c>
      <c r="R35" s="151">
        <v>0.014</v>
      </c>
      <c r="S35" s="152">
        <v>-0.002</v>
      </c>
      <c r="T35" s="151">
        <v>0.341</v>
      </c>
      <c r="U35" s="152">
        <v>-0.002</v>
      </c>
      <c r="V35" s="149">
        <v>-0.2</v>
      </c>
      <c r="W35" s="152">
        <v>-0.001</v>
      </c>
      <c r="X35" s="150">
        <v>76.2</v>
      </c>
      <c r="Y35" s="152">
        <v>-0.001</v>
      </c>
      <c r="Z35" s="152">
        <v>0.005</v>
      </c>
      <c r="AA35" s="152">
        <v>-0.001</v>
      </c>
      <c r="AB35" s="149">
        <v>39.5</v>
      </c>
      <c r="AC35" s="149">
        <v>2.32</v>
      </c>
      <c r="AD35" s="152">
        <v>-0.005</v>
      </c>
      <c r="AE35" s="152">
        <v>-0.004</v>
      </c>
      <c r="AF35" s="149">
        <v>0.704</v>
      </c>
      <c r="AG35" s="152">
        <v>-0.002</v>
      </c>
      <c r="AH35" s="149">
        <v>-0.1</v>
      </c>
      <c r="AI35" s="151">
        <v>0.015</v>
      </c>
      <c r="AJ35" s="152">
        <v>-0.001</v>
      </c>
      <c r="AK35" s="151">
        <v>-0.01</v>
      </c>
      <c r="AL35" s="152">
        <v>0.122</v>
      </c>
      <c r="AM35" s="151">
        <v>0.021</v>
      </c>
      <c r="AN35" s="151">
        <v>0.056</v>
      </c>
      <c r="AO35" s="150">
        <v>3.86</v>
      </c>
      <c r="AP35" s="149">
        <v>18.6</v>
      </c>
      <c r="AQ35" s="152">
        <v>-0.002</v>
      </c>
      <c r="AR35" s="149">
        <v>0.556</v>
      </c>
      <c r="AS35" s="152">
        <v>-0.001</v>
      </c>
      <c r="AT35" s="152">
        <v>-0.001</v>
      </c>
      <c r="AU35" s="151">
        <v>0.127</v>
      </c>
      <c r="AV35" s="152">
        <v>-0.001</v>
      </c>
      <c r="AW35" s="149">
        <v>2.83</v>
      </c>
      <c r="AX35" s="152">
        <v>0.071</v>
      </c>
      <c r="AY35" s="152">
        <v>-0.001</v>
      </c>
      <c r="AZ35" s="152">
        <v>5.06</v>
      </c>
      <c r="BA35" s="151">
        <v>12</v>
      </c>
      <c r="BB35" s="151">
        <v>0.111</v>
      </c>
      <c r="BC35" s="152">
        <v>0.067</v>
      </c>
      <c r="BD35" s="152">
        <v>0.001</v>
      </c>
      <c r="BE35" s="149">
        <v>12.9</v>
      </c>
      <c r="BF35" s="151">
        <v>-0.01</v>
      </c>
    </row>
    <row r="36" spans="1:58" s="136" customFormat="1" ht="12.75">
      <c r="A36" s="3" t="s">
        <v>59</v>
      </c>
      <c r="B36" s="149">
        <v>-0.2</v>
      </c>
      <c r="C36" s="150">
        <v>-2</v>
      </c>
      <c r="D36" s="151">
        <v>16.3</v>
      </c>
      <c r="E36" s="152">
        <v>0.058</v>
      </c>
      <c r="F36" s="149">
        <v>73.5</v>
      </c>
      <c r="G36" s="149">
        <v>-0.1</v>
      </c>
      <c r="H36" s="151">
        <v>-0.01</v>
      </c>
      <c r="I36" s="151">
        <v>0.021</v>
      </c>
      <c r="J36" s="152">
        <v>0.004</v>
      </c>
      <c r="K36" s="152">
        <v>0.064</v>
      </c>
      <c r="L36" s="149">
        <v>38.3</v>
      </c>
      <c r="M36" s="152">
        <v>0.102</v>
      </c>
      <c r="N36" s="149">
        <v>2.53</v>
      </c>
      <c r="O36" s="152">
        <v>-0.001</v>
      </c>
      <c r="P36" s="152">
        <v>-0.001</v>
      </c>
      <c r="Q36" s="152">
        <v>0.006</v>
      </c>
      <c r="R36" s="151">
        <v>0.018</v>
      </c>
      <c r="S36" s="152">
        <v>-0.002</v>
      </c>
      <c r="T36" s="151">
        <v>1.09</v>
      </c>
      <c r="U36" s="152">
        <v>-0.002</v>
      </c>
      <c r="V36" s="149">
        <v>-0.2</v>
      </c>
      <c r="W36" s="152">
        <v>-0.001</v>
      </c>
      <c r="X36" s="150">
        <v>79.5</v>
      </c>
      <c r="Y36" s="152">
        <v>-0.001</v>
      </c>
      <c r="Z36" s="152">
        <v>0.003</v>
      </c>
      <c r="AA36" s="152">
        <v>-0.001</v>
      </c>
      <c r="AB36" s="149">
        <v>14.2</v>
      </c>
      <c r="AC36" s="149">
        <v>4.39</v>
      </c>
      <c r="AD36" s="152">
        <v>-0.005</v>
      </c>
      <c r="AE36" s="152">
        <v>-0.004</v>
      </c>
      <c r="AF36" s="149">
        <v>1.33</v>
      </c>
      <c r="AG36" s="152">
        <v>-0.002</v>
      </c>
      <c r="AH36" s="149">
        <v>0.332</v>
      </c>
      <c r="AI36" s="151">
        <v>0.018</v>
      </c>
      <c r="AJ36" s="152">
        <v>-0.001</v>
      </c>
      <c r="AK36" s="151">
        <v>-0.01</v>
      </c>
      <c r="AL36" s="152">
        <v>0.014</v>
      </c>
      <c r="AM36" s="151">
        <v>-0.01</v>
      </c>
      <c r="AN36" s="151">
        <v>0.03</v>
      </c>
      <c r="AO36" s="150">
        <v>3.95</v>
      </c>
      <c r="AP36" s="149">
        <v>14.7</v>
      </c>
      <c r="AQ36" s="152">
        <v>-0.002</v>
      </c>
      <c r="AR36" s="149">
        <v>0.554</v>
      </c>
      <c r="AS36" s="152">
        <v>-0.001</v>
      </c>
      <c r="AT36" s="152">
        <v>-0.001</v>
      </c>
      <c r="AU36" s="151">
        <v>0.015</v>
      </c>
      <c r="AV36" s="152">
        <v>-0.001</v>
      </c>
      <c r="AW36" s="149">
        <v>2.39</v>
      </c>
      <c r="AX36" s="152">
        <v>0.029</v>
      </c>
      <c r="AY36" s="152">
        <v>-0.001</v>
      </c>
      <c r="AZ36" s="152">
        <v>1.59</v>
      </c>
      <c r="BA36" s="151">
        <v>12</v>
      </c>
      <c r="BB36" s="151">
        <v>0.127</v>
      </c>
      <c r="BC36" s="152">
        <v>0.027</v>
      </c>
      <c r="BD36" s="152">
        <v>0.001</v>
      </c>
      <c r="BE36" s="149">
        <v>6.44</v>
      </c>
      <c r="BF36" s="151">
        <v>-0.01</v>
      </c>
    </row>
    <row r="37" spans="1:58" s="136" customFormat="1" ht="12.75">
      <c r="A37" s="3" t="s">
        <v>60</v>
      </c>
      <c r="B37" s="149">
        <v>-0.2</v>
      </c>
      <c r="C37" s="150">
        <v>6.05</v>
      </c>
      <c r="D37" s="151">
        <v>13.8</v>
      </c>
      <c r="E37" s="152">
        <v>0.047</v>
      </c>
      <c r="F37" s="149">
        <v>19.1</v>
      </c>
      <c r="G37" s="149">
        <v>-0.1</v>
      </c>
      <c r="H37" s="151">
        <v>-0.01</v>
      </c>
      <c r="I37" s="151">
        <v>0.037</v>
      </c>
      <c r="J37" s="152">
        <v>0.004</v>
      </c>
      <c r="K37" s="152">
        <v>0.027</v>
      </c>
      <c r="L37" s="149">
        <v>42.8</v>
      </c>
      <c r="M37" s="152">
        <v>0.779</v>
      </c>
      <c r="N37" s="149">
        <v>1.85</v>
      </c>
      <c r="O37" s="152">
        <v>-0.001</v>
      </c>
      <c r="P37" s="152">
        <v>-0.001</v>
      </c>
      <c r="Q37" s="152">
        <v>0.002</v>
      </c>
      <c r="R37" s="151">
        <v>0.048</v>
      </c>
      <c r="S37" s="152">
        <v>-0.002</v>
      </c>
      <c r="T37" s="151">
        <v>1.55</v>
      </c>
      <c r="U37" s="152">
        <v>-0.002</v>
      </c>
      <c r="V37" s="149">
        <v>-0.2</v>
      </c>
      <c r="W37" s="152">
        <v>-0.001</v>
      </c>
      <c r="X37" s="150">
        <v>22.1</v>
      </c>
      <c r="Y37" s="152">
        <v>-0.001</v>
      </c>
      <c r="Z37" s="152">
        <v>0.003</v>
      </c>
      <c r="AA37" s="152">
        <v>-0.001</v>
      </c>
      <c r="AB37" s="149">
        <v>2.5</v>
      </c>
      <c r="AC37" s="149">
        <v>13.4</v>
      </c>
      <c r="AD37" s="152">
        <v>-0.005</v>
      </c>
      <c r="AE37" s="152">
        <v>-0.004</v>
      </c>
      <c r="AF37" s="149">
        <v>3.96</v>
      </c>
      <c r="AG37" s="152">
        <v>-0.002</v>
      </c>
      <c r="AH37" s="149">
        <v>0.238</v>
      </c>
      <c r="AI37" s="151">
        <v>0.033</v>
      </c>
      <c r="AJ37" s="152">
        <v>-0.001</v>
      </c>
      <c r="AK37" s="151">
        <v>-0.01</v>
      </c>
      <c r="AL37" s="152">
        <v>0.012</v>
      </c>
      <c r="AM37" s="151">
        <v>-0.01</v>
      </c>
      <c r="AN37" s="151">
        <v>0.035</v>
      </c>
      <c r="AO37" s="150">
        <v>3.23</v>
      </c>
      <c r="AP37" s="149">
        <v>12.9</v>
      </c>
      <c r="AQ37" s="152">
        <v>-0.002</v>
      </c>
      <c r="AR37" s="149">
        <v>0.672</v>
      </c>
      <c r="AS37" s="152">
        <v>-0.001</v>
      </c>
      <c r="AT37" s="152">
        <v>-0.001</v>
      </c>
      <c r="AU37" s="151">
        <v>0.014</v>
      </c>
      <c r="AV37" s="152">
        <v>-0.001</v>
      </c>
      <c r="AW37" s="149">
        <v>2.18</v>
      </c>
      <c r="AX37" s="152">
        <v>0.013</v>
      </c>
      <c r="AY37" s="152">
        <v>-0.001</v>
      </c>
      <c r="AZ37" s="152">
        <v>0.664</v>
      </c>
      <c r="BA37" s="151">
        <v>14.6</v>
      </c>
      <c r="BB37" s="151">
        <v>0.145</v>
      </c>
      <c r="BC37" s="152">
        <v>0.009</v>
      </c>
      <c r="BD37" s="152">
        <v>-0.001</v>
      </c>
      <c r="BE37" s="149">
        <v>12.2</v>
      </c>
      <c r="BF37" s="151">
        <v>-0.01</v>
      </c>
    </row>
    <row r="38" spans="1:58" s="136" customFormat="1" ht="13.5" thickBot="1">
      <c r="A38" s="268" t="s">
        <v>61</v>
      </c>
      <c r="B38" s="153">
        <v>-0.2</v>
      </c>
      <c r="C38" s="154">
        <v>2.25</v>
      </c>
      <c r="D38" s="155">
        <v>13.6</v>
      </c>
      <c r="E38" s="156">
        <v>0.037</v>
      </c>
      <c r="F38" s="153">
        <v>58.7</v>
      </c>
      <c r="G38" s="153">
        <v>-0.1</v>
      </c>
      <c r="H38" s="155">
        <v>-0.01</v>
      </c>
      <c r="I38" s="155">
        <v>0.029</v>
      </c>
      <c r="J38" s="156">
        <v>0.006</v>
      </c>
      <c r="K38" s="156">
        <v>0.038</v>
      </c>
      <c r="L38" s="153">
        <v>39.8</v>
      </c>
      <c r="M38" s="156">
        <v>0.796</v>
      </c>
      <c r="N38" s="153">
        <v>1.74</v>
      </c>
      <c r="O38" s="156">
        <v>0.001</v>
      </c>
      <c r="P38" s="156">
        <v>-0.001</v>
      </c>
      <c r="Q38" s="156">
        <v>0.005</v>
      </c>
      <c r="R38" s="155">
        <v>0.026</v>
      </c>
      <c r="S38" s="156">
        <v>-0.002</v>
      </c>
      <c r="T38" s="155">
        <v>1.34</v>
      </c>
      <c r="U38" s="156">
        <v>-0.002</v>
      </c>
      <c r="V38" s="153">
        <v>-0.2</v>
      </c>
      <c r="W38" s="156">
        <v>-0.001</v>
      </c>
      <c r="X38" s="154">
        <v>33.4</v>
      </c>
      <c r="Y38" s="156">
        <v>-0.001</v>
      </c>
      <c r="Z38" s="156">
        <v>0.005</v>
      </c>
      <c r="AA38" s="156">
        <v>-0.001</v>
      </c>
      <c r="AB38" s="153">
        <v>4.38</v>
      </c>
      <c r="AC38" s="153">
        <v>9</v>
      </c>
      <c r="AD38" s="156">
        <v>-0.005</v>
      </c>
      <c r="AE38" s="156">
        <v>-0.004</v>
      </c>
      <c r="AF38" s="153">
        <v>1.97</v>
      </c>
      <c r="AG38" s="156">
        <v>-0.002</v>
      </c>
      <c r="AH38" s="153">
        <v>0.16</v>
      </c>
      <c r="AI38" s="155">
        <v>0.034</v>
      </c>
      <c r="AJ38" s="156">
        <v>0.001</v>
      </c>
      <c r="AK38" s="155">
        <v>-0.01</v>
      </c>
      <c r="AL38" s="156">
        <v>0.015</v>
      </c>
      <c r="AM38" s="155">
        <v>-0.01</v>
      </c>
      <c r="AN38" s="155">
        <v>0.021</v>
      </c>
      <c r="AO38" s="154">
        <v>2.94</v>
      </c>
      <c r="AP38" s="153">
        <v>13.2</v>
      </c>
      <c r="AQ38" s="156">
        <v>-0.002</v>
      </c>
      <c r="AR38" s="153">
        <v>0.607</v>
      </c>
      <c r="AS38" s="156">
        <v>-0.001</v>
      </c>
      <c r="AT38" s="156">
        <v>-0.001</v>
      </c>
      <c r="AU38" s="155">
        <v>0.013</v>
      </c>
      <c r="AV38" s="156">
        <v>-0.001</v>
      </c>
      <c r="AW38" s="153">
        <v>2.25</v>
      </c>
      <c r="AX38" s="156">
        <v>0.015</v>
      </c>
      <c r="AY38" s="156">
        <v>-0.001</v>
      </c>
      <c r="AZ38" s="156">
        <v>0.448</v>
      </c>
      <c r="BA38" s="155">
        <v>11.7</v>
      </c>
      <c r="BB38" s="155">
        <v>0.129</v>
      </c>
      <c r="BC38" s="156">
        <v>0.018</v>
      </c>
      <c r="BD38" s="156">
        <v>-0.001</v>
      </c>
      <c r="BE38" s="153">
        <v>2.3</v>
      </c>
      <c r="BF38" s="155">
        <v>-0.01</v>
      </c>
    </row>
    <row r="39" spans="1:58" s="135" customFormat="1" ht="13.5" thickTop="1">
      <c r="A39" s="3" t="s">
        <v>345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</row>
    <row r="40" spans="1:58" s="136" customFormat="1" ht="12.75">
      <c r="A40" s="161" t="s">
        <v>317</v>
      </c>
      <c r="B40" s="149">
        <v>-0.2</v>
      </c>
      <c r="C40" s="150">
        <v>2.07</v>
      </c>
      <c r="D40" s="151">
        <v>13.7</v>
      </c>
      <c r="E40" s="152">
        <v>0.025</v>
      </c>
      <c r="F40" s="149">
        <v>178</v>
      </c>
      <c r="G40" s="149">
        <v>0.149</v>
      </c>
      <c r="H40" s="151">
        <v>-0.01</v>
      </c>
      <c r="I40" s="151">
        <v>0.039</v>
      </c>
      <c r="J40" s="152">
        <v>0.069</v>
      </c>
      <c r="K40" s="152">
        <v>1.22</v>
      </c>
      <c r="L40" s="149">
        <v>71.3</v>
      </c>
      <c r="M40" s="152">
        <v>22</v>
      </c>
      <c r="N40" s="149">
        <v>4.96</v>
      </c>
      <c r="O40" s="152">
        <v>0.006</v>
      </c>
      <c r="P40" s="152">
        <v>0.007</v>
      </c>
      <c r="Q40" s="152">
        <v>0.025</v>
      </c>
      <c r="R40" s="151">
        <v>0.057</v>
      </c>
      <c r="S40" s="152">
        <v>0.003</v>
      </c>
      <c r="T40" s="151">
        <v>1.19</v>
      </c>
      <c r="U40" s="152">
        <v>-0.002</v>
      </c>
      <c r="V40" s="149">
        <v>-0.2</v>
      </c>
      <c r="W40" s="152">
        <v>0.002</v>
      </c>
      <c r="X40" s="150">
        <v>98.2</v>
      </c>
      <c r="Y40" s="152">
        <v>-0.001</v>
      </c>
      <c r="Z40" s="152">
        <v>0.02</v>
      </c>
      <c r="AA40" s="152">
        <v>0.003</v>
      </c>
      <c r="AB40" s="149">
        <v>1080</v>
      </c>
      <c r="AC40" s="149">
        <v>6.02</v>
      </c>
      <c r="AD40" s="152">
        <v>0.007</v>
      </c>
      <c r="AE40" s="152">
        <v>0.016</v>
      </c>
      <c r="AF40" s="149">
        <v>5.16</v>
      </c>
      <c r="AG40" s="152">
        <v>-0.002</v>
      </c>
      <c r="AH40" s="149">
        <v>0.516</v>
      </c>
      <c r="AI40" s="151">
        <v>0.053</v>
      </c>
      <c r="AJ40" s="152">
        <v>0.004</v>
      </c>
      <c r="AK40" s="151">
        <v>-0.01</v>
      </c>
      <c r="AL40" s="152">
        <v>0.022</v>
      </c>
      <c r="AM40" s="151">
        <v>0.033</v>
      </c>
      <c r="AN40" s="151">
        <v>0.172</v>
      </c>
      <c r="AO40" s="150">
        <v>3.52</v>
      </c>
      <c r="AP40" s="149">
        <v>33.8</v>
      </c>
      <c r="AQ40" s="152">
        <v>0.004</v>
      </c>
      <c r="AR40" s="149">
        <v>-0.1</v>
      </c>
      <c r="AS40" s="152">
        <v>-0.001</v>
      </c>
      <c r="AT40" s="152">
        <v>-0.001</v>
      </c>
      <c r="AU40" s="151">
        <v>0.151</v>
      </c>
      <c r="AV40" s="152">
        <v>-0.001</v>
      </c>
      <c r="AW40" s="149">
        <v>2.4</v>
      </c>
      <c r="AX40" s="152">
        <v>1.24</v>
      </c>
      <c r="AY40" s="152">
        <v>0.002</v>
      </c>
      <c r="AZ40" s="152">
        <v>6.16</v>
      </c>
      <c r="BA40" s="151">
        <v>23.1</v>
      </c>
      <c r="BB40" s="151">
        <v>1.1</v>
      </c>
      <c r="BC40" s="152">
        <v>0.145</v>
      </c>
      <c r="BD40" s="152">
        <v>0.014</v>
      </c>
      <c r="BE40" s="149">
        <v>42.5</v>
      </c>
      <c r="BF40" s="151">
        <v>0.016</v>
      </c>
    </row>
    <row r="41" spans="1:58" s="136" customFormat="1" ht="12.75">
      <c r="A41" s="161" t="s">
        <v>318</v>
      </c>
      <c r="B41" s="149">
        <v>-0.2</v>
      </c>
      <c r="C41" s="150">
        <v>4.49</v>
      </c>
      <c r="D41" s="151">
        <v>3.94</v>
      </c>
      <c r="E41" s="152">
        <v>0.016</v>
      </c>
      <c r="F41" s="149">
        <v>45.1</v>
      </c>
      <c r="G41" s="149">
        <v>-0.1</v>
      </c>
      <c r="H41" s="151">
        <v>-0.01</v>
      </c>
      <c r="I41" s="151">
        <v>0.02</v>
      </c>
      <c r="J41" s="152">
        <v>0.01</v>
      </c>
      <c r="K41" s="152">
        <v>0.093</v>
      </c>
      <c r="L41" s="149">
        <v>26.5</v>
      </c>
      <c r="M41" s="152">
        <v>0.004</v>
      </c>
      <c r="N41" s="149">
        <v>0.834</v>
      </c>
      <c r="O41" s="152">
        <v>-0.001</v>
      </c>
      <c r="P41" s="152">
        <v>0.001</v>
      </c>
      <c r="Q41" s="152">
        <v>0.007</v>
      </c>
      <c r="R41" s="151">
        <v>0.018</v>
      </c>
      <c r="S41" s="152">
        <v>-0.002</v>
      </c>
      <c r="T41" s="151">
        <v>0.079</v>
      </c>
      <c r="U41" s="152">
        <v>-0.002</v>
      </c>
      <c r="V41" s="149">
        <v>-0.2</v>
      </c>
      <c r="W41" s="152">
        <v>-0.001</v>
      </c>
      <c r="X41" s="150">
        <v>8.2</v>
      </c>
      <c r="Y41" s="152">
        <v>-0.001</v>
      </c>
      <c r="Z41" s="152">
        <v>0.004</v>
      </c>
      <c r="AA41" s="152">
        <v>-0.001</v>
      </c>
      <c r="AB41" s="149">
        <v>44.4</v>
      </c>
      <c r="AC41" s="149">
        <v>3.17</v>
      </c>
      <c r="AD41" s="152">
        <v>-0.005</v>
      </c>
      <c r="AE41" s="152">
        <v>0.007</v>
      </c>
      <c r="AF41" s="149">
        <v>-0.3</v>
      </c>
      <c r="AG41" s="152">
        <v>-0.002</v>
      </c>
      <c r="AH41" s="149">
        <v>-0.1</v>
      </c>
      <c r="AI41" s="151">
        <v>0.014</v>
      </c>
      <c r="AJ41" s="152">
        <v>-0.001</v>
      </c>
      <c r="AK41" s="151">
        <v>-0.01</v>
      </c>
      <c r="AL41" s="152">
        <v>0.007</v>
      </c>
      <c r="AM41" s="151">
        <v>-0.01</v>
      </c>
      <c r="AN41" s="151">
        <v>-0.01</v>
      </c>
      <c r="AO41" s="150">
        <v>2.6</v>
      </c>
      <c r="AP41" s="149">
        <v>6.88</v>
      </c>
      <c r="AQ41" s="152">
        <v>-0.002</v>
      </c>
      <c r="AR41" s="149">
        <v>-0.1</v>
      </c>
      <c r="AS41" s="152">
        <v>-0.001</v>
      </c>
      <c r="AT41" s="152">
        <v>-0.001</v>
      </c>
      <c r="AU41" s="151">
        <v>-0.01</v>
      </c>
      <c r="AV41" s="152">
        <v>-0.001</v>
      </c>
      <c r="AW41" s="149">
        <v>2.17</v>
      </c>
      <c r="AX41" s="152">
        <v>-0.005</v>
      </c>
      <c r="AY41" s="152">
        <v>-0.001</v>
      </c>
      <c r="AZ41" s="152">
        <v>0.037</v>
      </c>
      <c r="BA41" s="151">
        <v>7.17</v>
      </c>
      <c r="BB41" s="151">
        <v>0.107</v>
      </c>
      <c r="BC41" s="152">
        <v>0.018</v>
      </c>
      <c r="BD41" s="152">
        <v>0.002</v>
      </c>
      <c r="BE41" s="149">
        <v>7.52</v>
      </c>
      <c r="BF41" s="151">
        <v>-0.01</v>
      </c>
    </row>
    <row r="42" spans="1:58" s="136" customFormat="1" ht="12.75">
      <c r="A42" s="161" t="s">
        <v>319</v>
      </c>
      <c r="B42" s="149">
        <v>-0.2</v>
      </c>
      <c r="C42" s="150">
        <v>10.1</v>
      </c>
      <c r="D42" s="151">
        <v>6.84</v>
      </c>
      <c r="E42" s="152">
        <v>0.042</v>
      </c>
      <c r="F42" s="149">
        <v>45.9</v>
      </c>
      <c r="G42" s="149">
        <v>-0.1</v>
      </c>
      <c r="H42" s="151">
        <v>-0.01</v>
      </c>
      <c r="I42" s="151">
        <v>0.02</v>
      </c>
      <c r="J42" s="152">
        <v>0.004</v>
      </c>
      <c r="K42" s="152">
        <v>0.05</v>
      </c>
      <c r="L42" s="149">
        <v>44.6</v>
      </c>
      <c r="M42" s="152">
        <v>0.041</v>
      </c>
      <c r="N42" s="149">
        <v>1.56</v>
      </c>
      <c r="O42" s="152">
        <v>0.001</v>
      </c>
      <c r="P42" s="152">
        <v>0.002</v>
      </c>
      <c r="Q42" s="152">
        <v>0.007</v>
      </c>
      <c r="R42" s="151">
        <v>0.017</v>
      </c>
      <c r="S42" s="152">
        <v>-0.002</v>
      </c>
      <c r="T42" s="151">
        <v>0.155</v>
      </c>
      <c r="U42" s="152">
        <v>-0.002</v>
      </c>
      <c r="V42" s="149">
        <v>-0.2</v>
      </c>
      <c r="W42" s="152">
        <v>-0.001</v>
      </c>
      <c r="X42" s="150">
        <v>21.4</v>
      </c>
      <c r="Y42" s="152">
        <v>-0.001</v>
      </c>
      <c r="Z42" s="152">
        <v>0.003</v>
      </c>
      <c r="AA42" s="152">
        <v>-0.001</v>
      </c>
      <c r="AB42" s="149">
        <v>7.55</v>
      </c>
      <c r="AC42" s="149">
        <v>4.59</v>
      </c>
      <c r="AD42" s="152">
        <v>-0.005</v>
      </c>
      <c r="AE42" s="152">
        <v>-0.004</v>
      </c>
      <c r="AF42" s="149">
        <v>-0.3</v>
      </c>
      <c r="AG42" s="152">
        <v>-0.002</v>
      </c>
      <c r="AH42" s="149">
        <v>0.34</v>
      </c>
      <c r="AI42" s="151">
        <v>-0.01</v>
      </c>
      <c r="AJ42" s="152">
        <v>-0.001</v>
      </c>
      <c r="AK42" s="151">
        <v>-0.01</v>
      </c>
      <c r="AL42" s="152">
        <v>0.006</v>
      </c>
      <c r="AM42" s="151">
        <v>-0.01</v>
      </c>
      <c r="AN42" s="151">
        <v>0.023</v>
      </c>
      <c r="AO42" s="150">
        <v>2.66</v>
      </c>
      <c r="AP42" s="149">
        <v>10.7</v>
      </c>
      <c r="AQ42" s="152">
        <v>-0.002</v>
      </c>
      <c r="AR42" s="149">
        <v>0.287</v>
      </c>
      <c r="AS42" s="152">
        <v>-0.001</v>
      </c>
      <c r="AT42" s="152">
        <v>-0.001</v>
      </c>
      <c r="AU42" s="151">
        <v>0.01</v>
      </c>
      <c r="AV42" s="152">
        <v>-0.001</v>
      </c>
      <c r="AW42" s="149">
        <v>1.94</v>
      </c>
      <c r="AX42" s="152">
        <v>-0.005</v>
      </c>
      <c r="AY42" s="152">
        <v>-0.001</v>
      </c>
      <c r="AZ42" s="152">
        <v>2.76</v>
      </c>
      <c r="BA42" s="151">
        <v>18.1</v>
      </c>
      <c r="BB42" s="151">
        <v>0.047</v>
      </c>
      <c r="BC42" s="152">
        <v>0.019</v>
      </c>
      <c r="BD42" s="152">
        <v>-0.001</v>
      </c>
      <c r="BE42" s="149">
        <v>4.08</v>
      </c>
      <c r="BF42" s="151">
        <v>-0.01</v>
      </c>
    </row>
    <row r="43" spans="1:58" s="136" customFormat="1" ht="12.75">
      <c r="A43" s="161" t="s">
        <v>320</v>
      </c>
      <c r="B43" s="149">
        <v>-0.2</v>
      </c>
      <c r="C43" s="150">
        <v>2.48</v>
      </c>
      <c r="D43" s="151">
        <v>9.38</v>
      </c>
      <c r="E43" s="152">
        <v>0.045</v>
      </c>
      <c r="F43" s="149">
        <v>28.1</v>
      </c>
      <c r="G43" s="149">
        <v>-0.1</v>
      </c>
      <c r="H43" s="151">
        <v>-0.01</v>
      </c>
      <c r="I43" s="151">
        <v>0.129</v>
      </c>
      <c r="J43" s="152">
        <v>0.004</v>
      </c>
      <c r="K43" s="152">
        <v>0.12</v>
      </c>
      <c r="L43" s="149">
        <v>47.1</v>
      </c>
      <c r="M43" s="152">
        <v>0.048</v>
      </c>
      <c r="N43" s="149">
        <v>1.98</v>
      </c>
      <c r="O43" s="152">
        <v>-0.001</v>
      </c>
      <c r="P43" s="152">
        <v>-0.001</v>
      </c>
      <c r="Q43" s="152">
        <v>0.005</v>
      </c>
      <c r="R43" s="151">
        <v>0.024</v>
      </c>
      <c r="S43" s="152">
        <v>-0.002</v>
      </c>
      <c r="T43" s="151">
        <v>0.104</v>
      </c>
      <c r="U43" s="152">
        <v>-0.002</v>
      </c>
      <c r="V43" s="149">
        <v>-0.2</v>
      </c>
      <c r="W43" s="152">
        <v>-0.001</v>
      </c>
      <c r="X43" s="150">
        <v>11.8</v>
      </c>
      <c r="Y43" s="152">
        <v>-0.001</v>
      </c>
      <c r="Z43" s="152">
        <v>0.003</v>
      </c>
      <c r="AA43" s="152">
        <v>-0.001</v>
      </c>
      <c r="AB43" s="149">
        <v>130</v>
      </c>
      <c r="AC43" s="149">
        <v>5.96</v>
      </c>
      <c r="AD43" s="152">
        <v>-0.005</v>
      </c>
      <c r="AE43" s="152">
        <v>-0.004</v>
      </c>
      <c r="AF43" s="149">
        <v>-0.3</v>
      </c>
      <c r="AG43" s="152">
        <v>-0.002</v>
      </c>
      <c r="AH43" s="149">
        <v>0.101</v>
      </c>
      <c r="AI43" s="151">
        <v>0.04</v>
      </c>
      <c r="AJ43" s="152">
        <v>-0.001</v>
      </c>
      <c r="AK43" s="151">
        <v>-0.01</v>
      </c>
      <c r="AL43" s="152">
        <v>0.005</v>
      </c>
      <c r="AM43" s="151">
        <v>-0.01</v>
      </c>
      <c r="AN43" s="151">
        <v>0.015</v>
      </c>
      <c r="AO43" s="150">
        <v>4.41</v>
      </c>
      <c r="AP43" s="149">
        <v>14.7</v>
      </c>
      <c r="AQ43" s="152">
        <v>-0.002</v>
      </c>
      <c r="AR43" s="149">
        <v>0.464</v>
      </c>
      <c r="AS43" s="152">
        <v>-0.001</v>
      </c>
      <c r="AT43" s="152">
        <v>-0.001</v>
      </c>
      <c r="AU43" s="151">
        <v>0.039</v>
      </c>
      <c r="AV43" s="152">
        <v>-0.001</v>
      </c>
      <c r="AW43" s="149">
        <v>3.34</v>
      </c>
      <c r="AX43" s="152">
        <v>0.023</v>
      </c>
      <c r="AY43" s="152">
        <v>-0.001</v>
      </c>
      <c r="AZ43" s="152">
        <v>0.109</v>
      </c>
      <c r="BA43" s="151">
        <v>15.4</v>
      </c>
      <c r="BB43" s="151">
        <v>0.067</v>
      </c>
      <c r="BC43" s="152">
        <v>0.018</v>
      </c>
      <c r="BD43" s="152">
        <v>0.002</v>
      </c>
      <c r="BE43" s="149">
        <v>7.35</v>
      </c>
      <c r="BF43" s="151">
        <v>-0.01</v>
      </c>
    </row>
    <row r="44" spans="1:58" s="136" customFormat="1" ht="12.75">
      <c r="A44" s="161" t="s">
        <v>321</v>
      </c>
      <c r="B44" s="149">
        <v>0.285</v>
      </c>
      <c r="C44" s="150">
        <v>2.53</v>
      </c>
      <c r="D44" s="151">
        <v>17.6</v>
      </c>
      <c r="E44" s="152">
        <v>0.302</v>
      </c>
      <c r="F44" s="149">
        <v>63.1</v>
      </c>
      <c r="G44" s="149">
        <v>-0.1</v>
      </c>
      <c r="H44" s="151">
        <v>0.043</v>
      </c>
      <c r="I44" s="151">
        <v>0.027</v>
      </c>
      <c r="J44" s="152">
        <v>0.004</v>
      </c>
      <c r="K44" s="152">
        <v>0.046</v>
      </c>
      <c r="L44" s="149">
        <v>44.1</v>
      </c>
      <c r="M44" s="152">
        <v>0.903</v>
      </c>
      <c r="N44" s="149">
        <v>1.75</v>
      </c>
      <c r="O44" s="152">
        <v>-0.001</v>
      </c>
      <c r="P44" s="152">
        <v>-0.001</v>
      </c>
      <c r="Q44" s="152">
        <v>0.008</v>
      </c>
      <c r="R44" s="151">
        <v>0.033</v>
      </c>
      <c r="S44" s="152">
        <v>-0.002</v>
      </c>
      <c r="T44" s="151">
        <v>1.41</v>
      </c>
      <c r="U44" s="152">
        <v>-0.002</v>
      </c>
      <c r="V44" s="149">
        <v>-0.2</v>
      </c>
      <c r="W44" s="152">
        <v>-0.001</v>
      </c>
      <c r="X44" s="150">
        <v>42.5</v>
      </c>
      <c r="Y44" s="152">
        <v>-0.001</v>
      </c>
      <c r="Z44" s="152">
        <v>0.003</v>
      </c>
      <c r="AA44" s="152">
        <v>-0.001</v>
      </c>
      <c r="AB44" s="149">
        <v>5.26</v>
      </c>
      <c r="AC44" s="149">
        <v>9.83</v>
      </c>
      <c r="AD44" s="152">
        <v>-0.005</v>
      </c>
      <c r="AE44" s="152">
        <v>-0.004</v>
      </c>
      <c r="AF44" s="149">
        <v>1.2</v>
      </c>
      <c r="AG44" s="152">
        <v>-0.002</v>
      </c>
      <c r="AH44" s="149">
        <v>0.16</v>
      </c>
      <c r="AI44" s="151">
        <v>0.094</v>
      </c>
      <c r="AJ44" s="152">
        <v>-0.001</v>
      </c>
      <c r="AK44" s="151">
        <v>-0.01</v>
      </c>
      <c r="AL44" s="152">
        <v>0.012</v>
      </c>
      <c r="AM44" s="151">
        <v>-0.01</v>
      </c>
      <c r="AN44" s="151">
        <v>0.025</v>
      </c>
      <c r="AO44" s="150">
        <v>4.36</v>
      </c>
      <c r="AP44" s="149">
        <v>13.3</v>
      </c>
      <c r="AQ44" s="152">
        <v>-0.002</v>
      </c>
      <c r="AR44" s="149">
        <v>0.627</v>
      </c>
      <c r="AS44" s="152">
        <v>-0.001</v>
      </c>
      <c r="AT44" s="152">
        <v>-0.001</v>
      </c>
      <c r="AU44" s="151">
        <v>0.012</v>
      </c>
      <c r="AV44" s="152">
        <v>0.001</v>
      </c>
      <c r="AW44" s="149">
        <v>3.01</v>
      </c>
      <c r="AX44" s="152">
        <v>0.012</v>
      </c>
      <c r="AY44" s="152">
        <v>-0.001</v>
      </c>
      <c r="AZ44" s="152">
        <v>0.485</v>
      </c>
      <c r="BA44" s="151">
        <v>14.1</v>
      </c>
      <c r="BB44" s="151">
        <v>0.115</v>
      </c>
      <c r="BC44" s="152">
        <v>0.02</v>
      </c>
      <c r="BD44" s="152">
        <v>-0.001</v>
      </c>
      <c r="BE44" s="149">
        <v>2.71</v>
      </c>
      <c r="BF44" s="151">
        <v>-0.01</v>
      </c>
    </row>
    <row r="45" spans="1:58" s="136" customFormat="1" ht="12.75">
      <c r="A45" s="161" t="s">
        <v>346</v>
      </c>
      <c r="B45" s="149"/>
      <c r="C45" s="150"/>
      <c r="D45" s="151"/>
      <c r="E45" s="152"/>
      <c r="F45" s="149"/>
      <c r="G45" s="149"/>
      <c r="H45" s="151"/>
      <c r="I45" s="151"/>
      <c r="J45" s="152"/>
      <c r="K45" s="152"/>
      <c r="L45" s="149"/>
      <c r="M45" s="152"/>
      <c r="N45" s="149"/>
      <c r="O45" s="152"/>
      <c r="P45" s="152"/>
      <c r="Q45" s="152"/>
      <c r="R45" s="151"/>
      <c r="S45" s="152"/>
      <c r="T45" s="151"/>
      <c r="U45" s="152"/>
      <c r="V45" s="149"/>
      <c r="W45" s="152"/>
      <c r="X45" s="150"/>
      <c r="Y45" s="152"/>
      <c r="Z45" s="152"/>
      <c r="AA45" s="152"/>
      <c r="AB45" s="149"/>
      <c r="AC45" s="149"/>
      <c r="AD45" s="152"/>
      <c r="AE45" s="152"/>
      <c r="AF45" s="149"/>
      <c r="AG45" s="152"/>
      <c r="AH45" s="149"/>
      <c r="AI45" s="151"/>
      <c r="AJ45" s="152"/>
      <c r="AK45" s="151"/>
      <c r="AL45" s="152"/>
      <c r="AM45" s="151"/>
      <c r="AN45" s="151"/>
      <c r="AO45" s="150"/>
      <c r="AP45" s="149"/>
      <c r="AQ45" s="152"/>
      <c r="AR45" s="149"/>
      <c r="AS45" s="152"/>
      <c r="AT45" s="152"/>
      <c r="AU45" s="151"/>
      <c r="AV45" s="152"/>
      <c r="AW45" s="149"/>
      <c r="AX45" s="152"/>
      <c r="AY45" s="152"/>
      <c r="AZ45" s="152"/>
      <c r="BA45" s="151"/>
      <c r="BB45" s="151"/>
      <c r="BC45" s="152"/>
      <c r="BD45" s="152"/>
      <c r="BE45" s="149"/>
      <c r="BF45" s="151"/>
    </row>
    <row r="46" spans="1:58" s="136" customFormat="1" ht="12.75">
      <c r="A46" s="161" t="s">
        <v>322</v>
      </c>
      <c r="B46" s="149">
        <v>0.781</v>
      </c>
      <c r="C46" s="150">
        <v>180</v>
      </c>
      <c r="D46" s="151">
        <v>46.7</v>
      </c>
      <c r="E46" s="152">
        <v>-0.002</v>
      </c>
      <c r="F46" s="149">
        <v>557</v>
      </c>
      <c r="G46" s="149">
        <v>17.2</v>
      </c>
      <c r="H46" s="151">
        <v>22.8</v>
      </c>
      <c r="I46" s="151">
        <v>6.74</v>
      </c>
      <c r="J46" s="152">
        <v>0.011</v>
      </c>
      <c r="K46" s="152">
        <v>25.8</v>
      </c>
      <c r="L46" s="149">
        <v>28</v>
      </c>
      <c r="M46" s="152">
        <v>4.42</v>
      </c>
      <c r="N46" s="149">
        <v>21.6</v>
      </c>
      <c r="O46" s="152">
        <v>0.001</v>
      </c>
      <c r="P46" s="152">
        <v>-0.001</v>
      </c>
      <c r="Q46" s="152">
        <v>0.119</v>
      </c>
      <c r="R46" s="151">
        <v>0.017</v>
      </c>
      <c r="S46" s="152">
        <v>-0.002</v>
      </c>
      <c r="T46" s="151">
        <v>0.122</v>
      </c>
      <c r="U46" s="152">
        <v>-0.002</v>
      </c>
      <c r="V46" s="149">
        <v>-0.2</v>
      </c>
      <c r="W46" s="152">
        <v>-0.001</v>
      </c>
      <c r="X46" s="150">
        <v>-1</v>
      </c>
      <c r="Y46" s="152">
        <v>-0.001</v>
      </c>
      <c r="Z46" s="152">
        <v>0.027</v>
      </c>
      <c r="AA46" s="152">
        <v>-0.001</v>
      </c>
      <c r="AB46" s="149">
        <v>43.4</v>
      </c>
      <c r="AC46" s="149">
        <v>129</v>
      </c>
      <c r="AD46" s="152">
        <v>-0.005</v>
      </c>
      <c r="AE46" s="152">
        <v>0.007</v>
      </c>
      <c r="AF46" s="149">
        <v>52.7</v>
      </c>
      <c r="AG46" s="152">
        <v>-0.002</v>
      </c>
      <c r="AH46" s="149">
        <v>15.8</v>
      </c>
      <c r="AI46" s="151">
        <v>0.285</v>
      </c>
      <c r="AJ46" s="152">
        <v>0.001</v>
      </c>
      <c r="AK46" s="151">
        <v>-0.01</v>
      </c>
      <c r="AL46" s="152">
        <v>-0.001</v>
      </c>
      <c r="AM46" s="151">
        <v>-0.01</v>
      </c>
      <c r="AN46" s="151">
        <v>52.8</v>
      </c>
      <c r="AO46" s="150">
        <v>1.04</v>
      </c>
      <c r="AP46" s="149">
        <v>10.7</v>
      </c>
      <c r="AQ46" s="152">
        <v>-0.002</v>
      </c>
      <c r="AR46" s="149">
        <v>4.02</v>
      </c>
      <c r="AS46" s="152">
        <v>-0.001</v>
      </c>
      <c r="AT46" s="152">
        <v>-0.001</v>
      </c>
      <c r="AU46" s="151">
        <v>0.68</v>
      </c>
      <c r="AV46" s="152">
        <v>0.003</v>
      </c>
      <c r="AW46" s="149">
        <v>1.08</v>
      </c>
      <c r="AX46" s="152">
        <v>6.66</v>
      </c>
      <c r="AY46" s="152">
        <v>-0.001</v>
      </c>
      <c r="AZ46" s="152">
        <v>0.088</v>
      </c>
      <c r="BA46" s="151">
        <v>39.3</v>
      </c>
      <c r="BB46" s="151">
        <v>0.169</v>
      </c>
      <c r="BC46" s="152">
        <v>0.01</v>
      </c>
      <c r="BD46" s="152">
        <v>-0.001</v>
      </c>
      <c r="BE46" s="149">
        <v>52.3</v>
      </c>
      <c r="BF46" s="151">
        <v>0.01</v>
      </c>
    </row>
    <row r="47" spans="1:58" s="136" customFormat="1" ht="12.75">
      <c r="A47" s="161" t="s">
        <v>322</v>
      </c>
      <c r="B47" s="149">
        <v>2.04</v>
      </c>
      <c r="C47" s="150">
        <v>127</v>
      </c>
      <c r="D47" s="151">
        <v>42.7</v>
      </c>
      <c r="E47" s="152">
        <v>0.014</v>
      </c>
      <c r="F47" s="149">
        <v>537</v>
      </c>
      <c r="G47" s="149">
        <v>8.73</v>
      </c>
      <c r="H47" s="151">
        <v>24</v>
      </c>
      <c r="I47" s="151">
        <v>5.63</v>
      </c>
      <c r="J47" s="152">
        <v>0.018</v>
      </c>
      <c r="K47" s="152">
        <v>23.8</v>
      </c>
      <c r="L47" s="149">
        <v>18.8</v>
      </c>
      <c r="M47" s="152">
        <v>4.34</v>
      </c>
      <c r="N47" s="149">
        <v>17.7</v>
      </c>
      <c r="O47" s="152">
        <v>-0.001</v>
      </c>
      <c r="P47" s="152">
        <v>-0.001</v>
      </c>
      <c r="Q47" s="152">
        <v>0.048</v>
      </c>
      <c r="R47" s="151">
        <v>0.015</v>
      </c>
      <c r="S47" s="152">
        <v>0.003</v>
      </c>
      <c r="T47" s="151">
        <v>0.127</v>
      </c>
      <c r="U47" s="152">
        <v>-0.002</v>
      </c>
      <c r="V47" s="149">
        <v>-0.2</v>
      </c>
      <c r="W47" s="152">
        <v>-0.001</v>
      </c>
      <c r="X47" s="150">
        <v>-1</v>
      </c>
      <c r="Y47" s="152">
        <v>0.004</v>
      </c>
      <c r="Z47" s="152">
        <v>0.029</v>
      </c>
      <c r="AA47" s="152">
        <v>0.005</v>
      </c>
      <c r="AB47" s="149">
        <v>38.3</v>
      </c>
      <c r="AC47" s="149">
        <v>136</v>
      </c>
      <c r="AD47" s="152">
        <v>0.018</v>
      </c>
      <c r="AE47" s="152">
        <v>0.009</v>
      </c>
      <c r="AF47" s="149">
        <v>50.2</v>
      </c>
      <c r="AG47" s="152">
        <v>-0.002</v>
      </c>
      <c r="AH47" s="149">
        <v>15.8</v>
      </c>
      <c r="AI47" s="151">
        <v>0.363</v>
      </c>
      <c r="AJ47" s="152">
        <v>0.003</v>
      </c>
      <c r="AK47" s="151">
        <v>-0.01</v>
      </c>
      <c r="AL47" s="152">
        <v>0.002</v>
      </c>
      <c r="AM47" s="151">
        <v>0.019</v>
      </c>
      <c r="AN47" s="151">
        <v>52.2</v>
      </c>
      <c r="AO47" s="150">
        <v>-1</v>
      </c>
      <c r="AP47" s="149">
        <v>6.93</v>
      </c>
      <c r="AQ47" s="152">
        <v>0.003</v>
      </c>
      <c r="AR47" s="149">
        <v>4</v>
      </c>
      <c r="AS47" s="152">
        <v>-0.001</v>
      </c>
      <c r="AT47" s="152">
        <v>-0.001</v>
      </c>
      <c r="AU47" s="151">
        <v>0.57</v>
      </c>
      <c r="AV47" s="152">
        <v>0.007</v>
      </c>
      <c r="AW47" s="149">
        <v>0.767</v>
      </c>
      <c r="AX47" s="152">
        <v>6.84</v>
      </c>
      <c r="AY47" s="152">
        <v>-0.001</v>
      </c>
      <c r="AZ47" s="152">
        <v>0.041</v>
      </c>
      <c r="BA47" s="151">
        <v>37.2</v>
      </c>
      <c r="BB47" s="151">
        <v>0.047</v>
      </c>
      <c r="BC47" s="152">
        <v>0.008</v>
      </c>
      <c r="BD47" s="152">
        <v>0.001</v>
      </c>
      <c r="BE47" s="149">
        <v>44.1</v>
      </c>
      <c r="BF47" s="151">
        <v>0.014</v>
      </c>
    </row>
    <row r="48" spans="1:58" s="136" customFormat="1" ht="12.75">
      <c r="A48" s="161" t="s">
        <v>323</v>
      </c>
      <c r="B48" s="149">
        <v>-0.2</v>
      </c>
      <c r="C48" s="150">
        <v>55.2</v>
      </c>
      <c r="D48" s="151">
        <v>0.694</v>
      </c>
      <c r="E48" s="152">
        <v>0.031</v>
      </c>
      <c r="F48" s="149">
        <v>12.3</v>
      </c>
      <c r="G48" s="149">
        <v>-0.1</v>
      </c>
      <c r="H48" s="151">
        <v>0.931</v>
      </c>
      <c r="I48" s="151">
        <v>0.014</v>
      </c>
      <c r="J48" s="152">
        <v>0.367</v>
      </c>
      <c r="K48" s="152">
        <v>0.039</v>
      </c>
      <c r="L48" s="149">
        <v>-0.5</v>
      </c>
      <c r="M48" s="152">
        <v>0.007</v>
      </c>
      <c r="N48" s="149">
        <v>1.65</v>
      </c>
      <c r="O48" s="152">
        <v>0.021</v>
      </c>
      <c r="P48" s="152">
        <v>0.013</v>
      </c>
      <c r="Q48" s="152">
        <v>0.008</v>
      </c>
      <c r="R48" s="151">
        <v>0.014</v>
      </c>
      <c r="S48" s="152">
        <v>0.028</v>
      </c>
      <c r="T48" s="151">
        <v>0.01</v>
      </c>
      <c r="U48" s="152">
        <v>0.003</v>
      </c>
      <c r="V48" s="149">
        <v>-0.2</v>
      </c>
      <c r="W48" s="152">
        <v>0.004</v>
      </c>
      <c r="X48" s="150">
        <v>2.63</v>
      </c>
      <c r="Y48" s="152">
        <v>0.006</v>
      </c>
      <c r="Z48" s="152">
        <v>0.274</v>
      </c>
      <c r="AA48" s="152">
        <v>0.003</v>
      </c>
      <c r="AB48" s="149">
        <v>3.56</v>
      </c>
      <c r="AC48" s="149">
        <v>0.581</v>
      </c>
      <c r="AD48" s="152">
        <v>0.016</v>
      </c>
      <c r="AE48" s="152">
        <v>0.252</v>
      </c>
      <c r="AF48" s="149">
        <v>0.618</v>
      </c>
      <c r="AG48" s="152">
        <v>-0.002</v>
      </c>
      <c r="AH48" s="149">
        <v>0.181</v>
      </c>
      <c r="AI48" s="151">
        <v>0.031</v>
      </c>
      <c r="AJ48" s="152">
        <v>0.063</v>
      </c>
      <c r="AK48" s="151">
        <v>-0.01</v>
      </c>
      <c r="AL48" s="152">
        <v>0.007</v>
      </c>
      <c r="AM48" s="151">
        <v>-0.01</v>
      </c>
      <c r="AN48" s="151">
        <v>0.259</v>
      </c>
      <c r="AO48" s="150">
        <v>-1</v>
      </c>
      <c r="AP48" s="149">
        <v>-0.2</v>
      </c>
      <c r="AQ48" s="152">
        <v>0.05</v>
      </c>
      <c r="AR48" s="149">
        <v>-0.1</v>
      </c>
      <c r="AS48" s="152">
        <v>-0.001</v>
      </c>
      <c r="AT48" s="152">
        <v>0.005</v>
      </c>
      <c r="AU48" s="151">
        <v>-0.01</v>
      </c>
      <c r="AV48" s="152">
        <v>0.027</v>
      </c>
      <c r="AW48" s="149">
        <v>1.48</v>
      </c>
      <c r="AX48" s="152">
        <v>0.006</v>
      </c>
      <c r="AY48" s="152">
        <v>0.002</v>
      </c>
      <c r="AZ48" s="152">
        <v>0.048</v>
      </c>
      <c r="BA48" s="151">
        <v>0.347</v>
      </c>
      <c r="BB48" s="151">
        <v>0.048</v>
      </c>
      <c r="BC48" s="152">
        <v>0.129</v>
      </c>
      <c r="BD48" s="152">
        <v>0.011</v>
      </c>
      <c r="BE48" s="149">
        <v>1.4</v>
      </c>
      <c r="BF48" s="151">
        <v>0.117</v>
      </c>
    </row>
    <row r="49" spans="1:58" s="136" customFormat="1" ht="12.75">
      <c r="A49" s="161" t="s">
        <v>323</v>
      </c>
      <c r="B49" s="149">
        <v>-0.2</v>
      </c>
      <c r="C49" s="150">
        <v>62.9</v>
      </c>
      <c r="D49" s="151">
        <v>0.749</v>
      </c>
      <c r="E49" s="152">
        <v>-0.002</v>
      </c>
      <c r="F49" s="149">
        <v>12.8</v>
      </c>
      <c r="G49" s="149">
        <v>-0.1</v>
      </c>
      <c r="H49" s="151">
        <v>0.012</v>
      </c>
      <c r="I49" s="151">
        <v>0.02</v>
      </c>
      <c r="J49" s="152">
        <v>0.311</v>
      </c>
      <c r="K49" s="152">
        <v>0.041</v>
      </c>
      <c r="L49" s="149">
        <v>3.23</v>
      </c>
      <c r="M49" s="152">
        <v>0.006</v>
      </c>
      <c r="N49" s="149">
        <v>1.52</v>
      </c>
      <c r="O49" s="152">
        <v>0.024</v>
      </c>
      <c r="P49" s="152">
        <v>0.016</v>
      </c>
      <c r="Q49" s="152">
        <v>0.01</v>
      </c>
      <c r="R49" s="151">
        <v>0.011</v>
      </c>
      <c r="S49" s="152">
        <v>0.053</v>
      </c>
      <c r="T49" s="151">
        <v>-0.01</v>
      </c>
      <c r="U49" s="152">
        <v>0.003</v>
      </c>
      <c r="V49" s="149">
        <v>-0.2</v>
      </c>
      <c r="W49" s="152">
        <v>0.004</v>
      </c>
      <c r="X49" s="150">
        <v>2.79</v>
      </c>
      <c r="Y49" s="152">
        <v>-0.001</v>
      </c>
      <c r="Z49" s="152">
        <v>0.231</v>
      </c>
      <c r="AA49" s="152">
        <v>0.002</v>
      </c>
      <c r="AB49" s="149">
        <v>3.29</v>
      </c>
      <c r="AC49" s="149">
        <v>0.474</v>
      </c>
      <c r="AD49" s="152">
        <v>0.005</v>
      </c>
      <c r="AE49" s="152">
        <v>0.291</v>
      </c>
      <c r="AF49" s="149">
        <v>0.815</v>
      </c>
      <c r="AG49" s="152">
        <v>-0.002</v>
      </c>
      <c r="AH49" s="149">
        <v>0.14</v>
      </c>
      <c r="AI49" s="151">
        <v>0.012</v>
      </c>
      <c r="AJ49" s="152">
        <v>0.053</v>
      </c>
      <c r="AK49" s="151">
        <v>-0.01</v>
      </c>
      <c r="AL49" s="152">
        <v>0.006</v>
      </c>
      <c r="AM49" s="151">
        <v>-0.01</v>
      </c>
      <c r="AN49" s="151">
        <v>0.258</v>
      </c>
      <c r="AO49" s="150">
        <v>-1</v>
      </c>
      <c r="AP49" s="149">
        <v>0.769</v>
      </c>
      <c r="AQ49" s="152">
        <v>0.054</v>
      </c>
      <c r="AR49" s="149">
        <v>-0.1</v>
      </c>
      <c r="AS49" s="152">
        <v>-0.001</v>
      </c>
      <c r="AT49" s="152">
        <v>0.005</v>
      </c>
      <c r="AU49" s="151">
        <v>-0.01</v>
      </c>
      <c r="AV49" s="152">
        <v>0.016</v>
      </c>
      <c r="AW49" s="149">
        <v>1.51</v>
      </c>
      <c r="AX49" s="152">
        <v>0.012</v>
      </c>
      <c r="AY49" s="152">
        <v>0.001</v>
      </c>
      <c r="AZ49" s="152">
        <v>0.077</v>
      </c>
      <c r="BA49" s="151">
        <v>1.18</v>
      </c>
      <c r="BB49" s="151">
        <v>0.043</v>
      </c>
      <c r="BC49" s="152">
        <v>0.1</v>
      </c>
      <c r="BD49" s="152">
        <v>0.012</v>
      </c>
      <c r="BE49" s="149">
        <v>0.969</v>
      </c>
      <c r="BF49" s="151">
        <v>0.078</v>
      </c>
    </row>
    <row r="50" spans="1:58" s="136" customFormat="1" ht="12.75">
      <c r="A50" s="161" t="s">
        <v>327</v>
      </c>
      <c r="B50" s="163"/>
      <c r="C50" s="164"/>
      <c r="D50" s="165"/>
      <c r="E50" s="166"/>
      <c r="F50" s="163"/>
      <c r="G50" s="163"/>
      <c r="H50" s="165"/>
      <c r="I50" s="165"/>
      <c r="J50" s="166"/>
      <c r="K50" s="166"/>
      <c r="L50" s="163"/>
      <c r="M50" s="166"/>
      <c r="N50" s="163"/>
      <c r="O50" s="166"/>
      <c r="P50" s="167"/>
      <c r="Q50" s="167"/>
      <c r="R50" s="165"/>
      <c r="S50" s="167"/>
      <c r="T50" s="165"/>
      <c r="U50" s="167"/>
      <c r="V50" s="167"/>
      <c r="W50" s="167"/>
      <c r="X50" s="164"/>
      <c r="Y50" s="166"/>
      <c r="Z50" s="167"/>
      <c r="AA50" s="167"/>
      <c r="AB50" s="163"/>
      <c r="AC50" s="163"/>
      <c r="AD50" s="167"/>
      <c r="AE50" s="167"/>
      <c r="AF50" s="163"/>
      <c r="AG50" s="167"/>
      <c r="AH50" s="163"/>
      <c r="AI50" s="167"/>
      <c r="AJ50" s="167"/>
      <c r="AK50" s="167"/>
      <c r="AL50" s="167"/>
      <c r="AM50" s="167"/>
      <c r="AN50" s="165"/>
      <c r="AO50" s="164"/>
      <c r="AP50" s="163"/>
      <c r="AQ50" s="167"/>
      <c r="AR50" s="167"/>
      <c r="AS50" s="166"/>
      <c r="AT50" s="167"/>
      <c r="AU50" s="165"/>
      <c r="AV50" s="166"/>
      <c r="AW50" s="163"/>
      <c r="AX50" s="166"/>
      <c r="AY50" s="167"/>
      <c r="AZ50" s="166"/>
      <c r="BA50" s="165"/>
      <c r="BB50" s="167"/>
      <c r="BC50" s="166"/>
      <c r="BD50" s="167"/>
      <c r="BE50" s="163"/>
      <c r="BF50" s="167"/>
    </row>
    <row r="51" spans="1:58" s="136" customFormat="1" ht="12.75">
      <c r="A51" s="161" t="s">
        <v>322</v>
      </c>
      <c r="B51" s="168">
        <v>1.27</v>
      </c>
      <c r="C51" s="168">
        <v>127.6</v>
      </c>
      <c r="D51" s="168">
        <v>56.02</v>
      </c>
      <c r="E51" s="168"/>
      <c r="F51" s="168">
        <v>506.5</v>
      </c>
      <c r="G51" s="168">
        <v>12.53</v>
      </c>
      <c r="H51" s="168">
        <v>13</v>
      </c>
      <c r="I51" s="168">
        <v>6.47</v>
      </c>
      <c r="J51" s="168"/>
      <c r="K51" s="168">
        <v>25</v>
      </c>
      <c r="L51" s="168">
        <v>18.53</v>
      </c>
      <c r="M51" s="168"/>
      <c r="N51" s="168">
        <v>20.5</v>
      </c>
      <c r="O51" s="168"/>
      <c r="P51" s="167"/>
      <c r="Q51" s="167"/>
      <c r="R51" s="168"/>
      <c r="S51" s="167"/>
      <c r="T51" s="168"/>
      <c r="U51" s="167"/>
      <c r="V51" s="167"/>
      <c r="W51" s="167"/>
      <c r="X51" s="168"/>
      <c r="Y51" s="168"/>
      <c r="Z51" s="167"/>
      <c r="AA51" s="167"/>
      <c r="AB51" s="168">
        <v>37.66</v>
      </c>
      <c r="AC51" s="168">
        <v>112.9</v>
      </c>
      <c r="AD51" s="167"/>
      <c r="AE51" s="167"/>
      <c r="AF51" s="168">
        <v>58.1</v>
      </c>
      <c r="AG51" s="167"/>
      <c r="AH51" s="168">
        <v>18.15</v>
      </c>
      <c r="AI51" s="167"/>
      <c r="AJ51" s="167"/>
      <c r="AK51" s="167"/>
      <c r="AL51" s="167"/>
      <c r="AM51" s="167"/>
      <c r="AN51" s="168">
        <v>54.1</v>
      </c>
      <c r="AO51" s="168"/>
      <c r="AP51" s="168">
        <v>11.43</v>
      </c>
      <c r="AQ51" s="167"/>
      <c r="AR51" s="167"/>
      <c r="AS51" s="168"/>
      <c r="AT51" s="167"/>
      <c r="AU51" s="168">
        <v>1</v>
      </c>
      <c r="AV51" s="168"/>
      <c r="AW51" s="168"/>
      <c r="AX51" s="168">
        <v>7.28</v>
      </c>
      <c r="AY51" s="167"/>
      <c r="AZ51" s="168"/>
      <c r="BA51" s="168">
        <v>35.1</v>
      </c>
      <c r="BB51" s="167"/>
      <c r="BC51" s="168"/>
      <c r="BD51" s="167"/>
      <c r="BE51" s="168">
        <v>72.48</v>
      </c>
      <c r="BF51" s="167"/>
    </row>
    <row r="52" spans="1:58" s="136" customFormat="1" ht="12.75">
      <c r="A52" s="161" t="s">
        <v>323</v>
      </c>
      <c r="B52" s="168"/>
      <c r="C52" s="168">
        <v>54</v>
      </c>
      <c r="D52" s="168">
        <v>0.68</v>
      </c>
      <c r="E52" s="168"/>
      <c r="F52" s="168">
        <v>12.2</v>
      </c>
      <c r="G52" s="168">
        <v>0.007</v>
      </c>
      <c r="H52" s="168"/>
      <c r="I52" s="168">
        <v>0.012</v>
      </c>
      <c r="J52" s="168"/>
      <c r="K52" s="168">
        <v>0.033</v>
      </c>
      <c r="L52" s="168">
        <v>0.33</v>
      </c>
      <c r="M52" s="168"/>
      <c r="N52" s="168">
        <v>1.81</v>
      </c>
      <c r="O52" s="168"/>
      <c r="P52" s="167"/>
      <c r="Q52" s="167"/>
      <c r="R52" s="168"/>
      <c r="S52" s="167"/>
      <c r="T52" s="168"/>
      <c r="U52" s="167"/>
      <c r="V52" s="167"/>
      <c r="W52" s="167"/>
      <c r="X52" s="168"/>
      <c r="Y52" s="168"/>
      <c r="Z52" s="167"/>
      <c r="AA52" s="167"/>
      <c r="AB52" s="168">
        <v>3.37</v>
      </c>
      <c r="AC52" s="168">
        <v>0.21</v>
      </c>
      <c r="AD52" s="167"/>
      <c r="AE52" s="167"/>
      <c r="AF52" s="168">
        <v>0.67</v>
      </c>
      <c r="AG52" s="167"/>
      <c r="AH52" s="168">
        <v>0.086</v>
      </c>
      <c r="AI52" s="167"/>
      <c r="AJ52" s="167"/>
      <c r="AK52" s="167"/>
      <c r="AL52" s="167"/>
      <c r="AM52" s="167"/>
      <c r="AN52" s="168">
        <v>0.23</v>
      </c>
      <c r="AO52" s="168"/>
      <c r="AP52" s="167"/>
      <c r="AQ52" s="167"/>
      <c r="AR52" s="167"/>
      <c r="AS52" s="168"/>
      <c r="AT52" s="167"/>
      <c r="AU52" s="168"/>
      <c r="AV52" s="168"/>
      <c r="AW52" s="168"/>
      <c r="AX52" s="167"/>
      <c r="AY52" s="167"/>
      <c r="AZ52" s="168">
        <v>0.05</v>
      </c>
      <c r="BA52" s="168">
        <v>0.32</v>
      </c>
      <c r="BB52" s="167"/>
      <c r="BC52" s="168"/>
      <c r="BD52" s="167"/>
      <c r="BE52" s="168">
        <v>0.93</v>
      </c>
      <c r="BF52" s="167"/>
    </row>
    <row r="53" spans="1:58" s="136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57"/>
      <c r="K53" s="157"/>
      <c r="L53" s="144"/>
      <c r="M53" s="144"/>
      <c r="N53" s="144"/>
      <c r="O53" s="157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57"/>
      <c r="AT53" s="144"/>
      <c r="AU53" s="144"/>
      <c r="AV53" s="144"/>
      <c r="AW53" s="158"/>
      <c r="AX53" s="144"/>
      <c r="AY53" s="144"/>
      <c r="AZ53" s="144"/>
      <c r="BA53" s="144"/>
      <c r="BB53" s="144"/>
      <c r="BC53" s="144"/>
      <c r="BD53" s="144"/>
      <c r="BE53" s="144"/>
      <c r="BF53" s="144"/>
    </row>
    <row r="54" spans="1:58" s="136" customFormat="1" ht="14.25">
      <c r="A54" s="20" t="s">
        <v>352</v>
      </c>
      <c r="B54" s="144"/>
      <c r="C54" s="144"/>
      <c r="D54" s="144"/>
      <c r="E54" s="144"/>
      <c r="F54" s="144"/>
      <c r="G54" s="144"/>
      <c r="H54" s="144"/>
      <c r="I54" s="144"/>
      <c r="J54" s="157"/>
      <c r="K54" s="157"/>
      <c r="L54" s="144"/>
      <c r="M54" s="144"/>
      <c r="N54" s="144"/>
      <c r="O54" s="157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57"/>
      <c r="AT54" s="144"/>
      <c r="AU54" s="144"/>
      <c r="AV54" s="144"/>
      <c r="AW54" s="158"/>
      <c r="AX54" s="144"/>
      <c r="AY54" s="144"/>
      <c r="AZ54" s="144"/>
      <c r="BA54" s="144"/>
      <c r="BB54" s="144"/>
      <c r="BC54" s="144"/>
      <c r="BD54" s="144"/>
      <c r="BE54" s="144"/>
      <c r="BF54" s="144"/>
    </row>
    <row r="56" spans="1:57" ht="12.75" customHeight="1">
      <c r="A56" s="269" t="s">
        <v>350</v>
      </c>
      <c r="B56" s="269"/>
      <c r="C56" s="269"/>
      <c r="D56" s="269"/>
      <c r="E56" s="269"/>
      <c r="F56" s="269"/>
      <c r="G56" s="269"/>
      <c r="H56" s="269"/>
      <c r="I56" s="26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</row>
    <row r="57" spans="1:57" ht="12.75" customHeight="1">
      <c r="A57" s="269"/>
      <c r="B57" s="269"/>
      <c r="C57" s="269"/>
      <c r="D57" s="269"/>
      <c r="E57" s="269"/>
      <c r="F57" s="269"/>
      <c r="G57" s="269"/>
      <c r="H57" s="269"/>
      <c r="I57" s="26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</row>
  </sheetData>
  <mergeCells count="14">
    <mergeCell ref="A1:I1"/>
    <mergeCell ref="Z1:AF1"/>
    <mergeCell ref="AH1:AN1"/>
    <mergeCell ref="AP1:AV1"/>
    <mergeCell ref="AX1:BE1"/>
    <mergeCell ref="A56:I57"/>
    <mergeCell ref="J1:P1"/>
    <mergeCell ref="R1:Y1"/>
    <mergeCell ref="R56:Y57"/>
    <mergeCell ref="J56:Q57"/>
    <mergeCell ref="AX56:BE57"/>
    <mergeCell ref="AP56:AW57"/>
    <mergeCell ref="AH56:AO57"/>
    <mergeCell ref="Z56:AG57"/>
  </mergeCells>
  <printOptions/>
  <pageMargins left="1.5" right="1.25" top="1.25" bottom="1.2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9">
      <selection activeCell="E47" sqref="E47"/>
    </sheetView>
  </sheetViews>
  <sheetFormatPr defaultColWidth="9.140625" defaultRowHeight="12.75"/>
  <cols>
    <col min="1" max="1" width="9.140625" style="83" customWidth="1"/>
  </cols>
  <sheetData>
    <row r="1" s="84" customFormat="1" ht="12.75">
      <c r="C1" s="84" t="s">
        <v>338</v>
      </c>
    </row>
    <row r="2" spans="1:8" s="84" customFormat="1" ht="14.25">
      <c r="A2" s="84" t="s">
        <v>0</v>
      </c>
      <c r="B2" s="34" t="s">
        <v>361</v>
      </c>
      <c r="C2" s="34" t="s">
        <v>361</v>
      </c>
      <c r="E2" s="85" t="s">
        <v>362</v>
      </c>
      <c r="F2" s="85" t="s">
        <v>363</v>
      </c>
      <c r="G2" s="85" t="s">
        <v>364</v>
      </c>
      <c r="H2" s="85" t="s">
        <v>365</v>
      </c>
    </row>
    <row r="3" spans="1:8" ht="12.75">
      <c r="A3" s="83" t="s">
        <v>13</v>
      </c>
      <c r="B3">
        <v>4.2</v>
      </c>
      <c r="E3">
        <v>3.27</v>
      </c>
      <c r="F3">
        <v>0.0631</v>
      </c>
      <c r="G3">
        <v>1.7</v>
      </c>
      <c r="H3">
        <v>1.9</v>
      </c>
    </row>
    <row r="4" spans="1:8" ht="12.75">
      <c r="A4" s="83" t="s">
        <v>14</v>
      </c>
      <c r="B4">
        <v>5.9</v>
      </c>
      <c r="E4">
        <v>4.93</v>
      </c>
      <c r="F4">
        <v>0.0949</v>
      </c>
      <c r="G4">
        <v>2.08</v>
      </c>
      <c r="H4">
        <v>2.4</v>
      </c>
    </row>
    <row r="5" spans="1:8" ht="12.75">
      <c r="A5" s="83" t="s">
        <v>15</v>
      </c>
      <c r="B5">
        <v>5.8</v>
      </c>
      <c r="E5">
        <v>0.815</v>
      </c>
      <c r="F5">
        <v>0.00695</v>
      </c>
      <c r="G5">
        <v>0.0994</v>
      </c>
      <c r="H5">
        <v>8.2</v>
      </c>
    </row>
    <row r="6" spans="1:8" ht="12.75">
      <c r="A6" s="83" t="s">
        <v>16</v>
      </c>
      <c r="B6">
        <v>0.5</v>
      </c>
      <c r="E6">
        <v>1.66</v>
      </c>
      <c r="F6">
        <v>0.0494</v>
      </c>
      <c r="G6">
        <v>1.02</v>
      </c>
      <c r="H6">
        <v>1.6</v>
      </c>
    </row>
    <row r="7" spans="1:8" ht="12.75">
      <c r="A7" s="83" t="s">
        <v>17</v>
      </c>
      <c r="B7">
        <v>7.8</v>
      </c>
      <c r="E7">
        <v>4.29</v>
      </c>
      <c r="F7">
        <v>0.078</v>
      </c>
      <c r="G7">
        <v>1.98</v>
      </c>
      <c r="H7">
        <v>2.2</v>
      </c>
    </row>
    <row r="8" spans="1:8" ht="12.75">
      <c r="A8" s="83" t="s">
        <v>18</v>
      </c>
      <c r="B8">
        <v>8.4</v>
      </c>
      <c r="C8">
        <v>8.3</v>
      </c>
      <c r="E8">
        <v>1.79</v>
      </c>
      <c r="F8">
        <v>0.0469</v>
      </c>
      <c r="G8">
        <v>0.851</v>
      </c>
      <c r="H8">
        <v>2.1</v>
      </c>
    </row>
    <row r="9" spans="1:8" ht="12.75">
      <c r="A9" s="83" t="s">
        <v>19</v>
      </c>
      <c r="B9">
        <v>4.4</v>
      </c>
      <c r="E9">
        <v>2.62</v>
      </c>
      <c r="F9">
        <v>0.114</v>
      </c>
      <c r="G9">
        <v>2.27</v>
      </c>
      <c r="H9">
        <v>1.2</v>
      </c>
    </row>
    <row r="10" spans="1:8" ht="12.75">
      <c r="A10" s="83" t="s">
        <v>20</v>
      </c>
      <c r="B10">
        <v>7.6</v>
      </c>
      <c r="E10">
        <v>2.97</v>
      </c>
      <c r="F10">
        <v>0.0999</v>
      </c>
      <c r="G10">
        <v>2.29</v>
      </c>
      <c r="H10">
        <v>1.3</v>
      </c>
    </row>
    <row r="11" spans="1:8" ht="12.75">
      <c r="A11" s="83" t="s">
        <v>21</v>
      </c>
      <c r="B11">
        <v>-2.7</v>
      </c>
      <c r="E11">
        <v>6.69</v>
      </c>
      <c r="F11">
        <v>0.179</v>
      </c>
      <c r="G11">
        <v>4.36</v>
      </c>
      <c r="H11">
        <v>1.5</v>
      </c>
    </row>
    <row r="12" spans="1:8" ht="12.75">
      <c r="A12" s="83" t="s">
        <v>22</v>
      </c>
      <c r="B12">
        <v>8</v>
      </c>
      <c r="E12">
        <v>0.0242</v>
      </c>
      <c r="F12">
        <v>0.00463</v>
      </c>
      <c r="G12">
        <v>0.0125</v>
      </c>
      <c r="H12">
        <v>1.9</v>
      </c>
    </row>
    <row r="13" spans="1:8" ht="12.75">
      <c r="A13" s="83" t="s">
        <v>23</v>
      </c>
      <c r="B13">
        <v>3.9</v>
      </c>
      <c r="E13">
        <v>0.359</v>
      </c>
      <c r="F13">
        <v>0.00788</v>
      </c>
      <c r="G13">
        <v>0.212</v>
      </c>
      <c r="H13">
        <v>1.7</v>
      </c>
    </row>
    <row r="14" spans="1:8" ht="12.75">
      <c r="A14" s="83" t="s">
        <v>24</v>
      </c>
      <c r="B14">
        <v>1.1</v>
      </c>
      <c r="E14">
        <v>0.629</v>
      </c>
      <c r="F14">
        <v>0.0258</v>
      </c>
      <c r="G14">
        <v>0.334</v>
      </c>
      <c r="H14">
        <v>1.9</v>
      </c>
    </row>
    <row r="15" spans="1:8" ht="12.75">
      <c r="A15" s="83" t="s">
        <v>25</v>
      </c>
      <c r="B15">
        <v>9.4</v>
      </c>
      <c r="E15">
        <v>0.57</v>
      </c>
      <c r="F15">
        <v>0.0216</v>
      </c>
      <c r="G15">
        <v>0.455</v>
      </c>
      <c r="H15">
        <v>1.3</v>
      </c>
    </row>
    <row r="16" spans="1:8" ht="12.75">
      <c r="A16" s="83" t="s">
        <v>26</v>
      </c>
      <c r="B16">
        <v>7.1</v>
      </c>
      <c r="E16">
        <v>0.56</v>
      </c>
      <c r="F16">
        <v>0.0105</v>
      </c>
      <c r="G16">
        <v>0.246</v>
      </c>
      <c r="H16">
        <v>2.3</v>
      </c>
    </row>
    <row r="17" spans="1:8" ht="12.75">
      <c r="A17" s="83" t="s">
        <v>27</v>
      </c>
      <c r="B17">
        <v>7.7</v>
      </c>
      <c r="C17">
        <v>7.5</v>
      </c>
      <c r="E17">
        <v>0.0693</v>
      </c>
      <c r="F17">
        <v>0.00315</v>
      </c>
      <c r="G17">
        <v>0.0614</v>
      </c>
      <c r="H17">
        <v>1.1</v>
      </c>
    </row>
    <row r="18" spans="1:8" ht="12.75">
      <c r="A18" s="83" t="s">
        <v>28</v>
      </c>
      <c r="B18">
        <v>3.7</v>
      </c>
      <c r="E18">
        <v>7.79</v>
      </c>
      <c r="F18">
        <v>0.145</v>
      </c>
      <c r="G18">
        <v>4.15</v>
      </c>
      <c r="H18">
        <v>1.9</v>
      </c>
    </row>
    <row r="19" spans="1:8" ht="12.75">
      <c r="A19" s="83" t="s">
        <v>29</v>
      </c>
      <c r="B19">
        <v>8.1</v>
      </c>
      <c r="E19">
        <v>20.9</v>
      </c>
      <c r="F19">
        <v>0.281</v>
      </c>
      <c r="G19">
        <v>4.93</v>
      </c>
      <c r="H19">
        <v>4.2</v>
      </c>
    </row>
    <row r="20" spans="1:8" ht="12.75">
      <c r="A20" s="83" t="s">
        <v>30</v>
      </c>
      <c r="B20">
        <v>7.7</v>
      </c>
      <c r="E20">
        <v>8.53</v>
      </c>
      <c r="F20">
        <v>0.0974</v>
      </c>
      <c r="G20">
        <v>2.42</v>
      </c>
      <c r="H20">
        <v>3.5</v>
      </c>
    </row>
    <row r="21" spans="1:8" ht="12.75">
      <c r="A21" s="83" t="s">
        <v>31</v>
      </c>
      <c r="B21">
        <v>7.3</v>
      </c>
      <c r="E21">
        <v>7.29</v>
      </c>
      <c r="F21">
        <v>0.103</v>
      </c>
      <c r="G21">
        <v>2.61</v>
      </c>
      <c r="H21">
        <v>2.8</v>
      </c>
    </row>
    <row r="22" spans="1:8" ht="12.75">
      <c r="A22" s="83" t="s">
        <v>32</v>
      </c>
      <c r="B22">
        <v>7.3</v>
      </c>
      <c r="E22">
        <v>2.29</v>
      </c>
      <c r="F22">
        <v>0.0143</v>
      </c>
      <c r="G22">
        <v>0.898</v>
      </c>
      <c r="H22">
        <v>2.5</v>
      </c>
    </row>
    <row r="23" spans="1:8" ht="12.75">
      <c r="A23" s="83" t="s">
        <v>46</v>
      </c>
      <c r="B23">
        <v>5.7</v>
      </c>
      <c r="E23">
        <v>0.494</v>
      </c>
      <c r="F23">
        <v>0.00985</v>
      </c>
      <c r="G23">
        <v>0.208</v>
      </c>
      <c r="H23">
        <v>2.4</v>
      </c>
    </row>
    <row r="24" spans="1:8" ht="12.75">
      <c r="A24" s="83" t="s">
        <v>48</v>
      </c>
      <c r="B24">
        <v>3</v>
      </c>
      <c r="E24">
        <v>7.23</v>
      </c>
      <c r="F24">
        <v>0.287</v>
      </c>
      <c r="G24">
        <v>7.45</v>
      </c>
      <c r="H24">
        <v>1</v>
      </c>
    </row>
    <row r="25" spans="1:8" ht="12.75">
      <c r="A25" s="83" t="s">
        <v>47</v>
      </c>
      <c r="B25">
        <v>2.9</v>
      </c>
      <c r="E25">
        <v>0.224</v>
      </c>
      <c r="F25">
        <v>0.749</v>
      </c>
      <c r="G25">
        <v>0.172</v>
      </c>
      <c r="H25">
        <v>1.3</v>
      </c>
    </row>
    <row r="26" spans="1:8" ht="12.75">
      <c r="A26" s="83" t="s">
        <v>49</v>
      </c>
      <c r="B26">
        <v>5.7</v>
      </c>
      <c r="E26">
        <v>8.7</v>
      </c>
      <c r="F26">
        <v>0.144</v>
      </c>
      <c r="G26">
        <v>4.07</v>
      </c>
      <c r="H26">
        <v>2.1</v>
      </c>
    </row>
    <row r="27" spans="1:8" ht="12.75">
      <c r="A27" s="83" t="s">
        <v>50</v>
      </c>
      <c r="B27">
        <v>8.7</v>
      </c>
      <c r="E27">
        <v>3.12</v>
      </c>
      <c r="F27">
        <v>0.0494</v>
      </c>
      <c r="G27">
        <v>1.36</v>
      </c>
      <c r="H27">
        <v>2.3</v>
      </c>
    </row>
    <row r="28" spans="1:8" ht="12.75">
      <c r="A28" s="83" t="s">
        <v>51</v>
      </c>
      <c r="B28">
        <v>5.4</v>
      </c>
      <c r="C28">
        <v>5.4</v>
      </c>
      <c r="E28">
        <v>0.209</v>
      </c>
      <c r="F28">
        <v>0.00843</v>
      </c>
      <c r="G28">
        <v>0.106</v>
      </c>
      <c r="H28">
        <v>2</v>
      </c>
    </row>
    <row r="29" spans="1:8" ht="12.75">
      <c r="A29" s="83" t="s">
        <v>52</v>
      </c>
      <c r="B29">
        <v>7.6</v>
      </c>
      <c r="E29">
        <v>0.0115</v>
      </c>
      <c r="F29">
        <v>0.0013</v>
      </c>
      <c r="G29">
        <v>0.023</v>
      </c>
      <c r="H29">
        <v>5</v>
      </c>
    </row>
    <row r="30" spans="1:8" ht="12.75">
      <c r="A30" s="83" t="s">
        <v>53</v>
      </c>
      <c r="B30">
        <v>7.1</v>
      </c>
      <c r="E30">
        <v>0.115</v>
      </c>
      <c r="F30">
        <v>0</v>
      </c>
      <c r="G30">
        <v>0.0255</v>
      </c>
      <c r="H30">
        <v>4.5</v>
      </c>
    </row>
    <row r="31" spans="1:8" ht="12.75">
      <c r="A31" s="83" t="s">
        <v>54</v>
      </c>
      <c r="B31">
        <v>5.6</v>
      </c>
      <c r="E31">
        <v>1.31</v>
      </c>
      <c r="F31">
        <v>0.0177</v>
      </c>
      <c r="G31">
        <v>0.481</v>
      </c>
      <c r="H31">
        <v>2.7</v>
      </c>
    </row>
    <row r="32" spans="1:8" ht="12.75">
      <c r="A32" s="83" t="s">
        <v>55</v>
      </c>
      <c r="B32">
        <v>7.7</v>
      </c>
      <c r="E32">
        <v>0.104</v>
      </c>
      <c r="F32">
        <v>0.00088</v>
      </c>
      <c r="G32">
        <v>0.0434</v>
      </c>
      <c r="H32">
        <v>2.4</v>
      </c>
    </row>
    <row r="33" spans="1:8" ht="12.75">
      <c r="A33" s="83" t="s">
        <v>56</v>
      </c>
      <c r="B33">
        <v>7</v>
      </c>
      <c r="E33">
        <v>7.01</v>
      </c>
      <c r="F33">
        <v>0.0937</v>
      </c>
      <c r="G33">
        <v>2.55</v>
      </c>
      <c r="H33">
        <v>2.7</v>
      </c>
    </row>
    <row r="34" spans="1:8" ht="12.75">
      <c r="A34" s="83" t="s">
        <v>57</v>
      </c>
      <c r="B34">
        <v>7.4</v>
      </c>
      <c r="E34">
        <v>9.36</v>
      </c>
      <c r="F34">
        <v>0.16</v>
      </c>
      <c r="G34">
        <v>9.36</v>
      </c>
      <c r="H34">
        <v>2.1</v>
      </c>
    </row>
    <row r="35" spans="1:8" ht="12.75">
      <c r="A35" s="83" t="s">
        <v>58</v>
      </c>
      <c r="B35">
        <v>7.6</v>
      </c>
      <c r="E35">
        <v>3.63</v>
      </c>
      <c r="F35">
        <v>0.0602</v>
      </c>
      <c r="G35">
        <v>1.61</v>
      </c>
      <c r="H35">
        <v>2.3</v>
      </c>
    </row>
    <row r="36" spans="1:8" ht="12.75">
      <c r="A36" s="83" t="s">
        <v>59</v>
      </c>
      <c r="B36">
        <v>6.5</v>
      </c>
      <c r="E36">
        <v>1.47</v>
      </c>
      <c r="F36">
        <v>0.0111</v>
      </c>
      <c r="G36">
        <v>0.473</v>
      </c>
      <c r="H36">
        <v>3.1</v>
      </c>
    </row>
    <row r="37" spans="1:8" ht="12.75">
      <c r="A37" s="83" t="s">
        <v>60</v>
      </c>
      <c r="B37">
        <v>4.4</v>
      </c>
      <c r="C37">
        <v>4.4</v>
      </c>
      <c r="E37">
        <v>0.553</v>
      </c>
      <c r="F37">
        <v>0.0115</v>
      </c>
      <c r="G37">
        <v>0.194</v>
      </c>
      <c r="H37">
        <v>2.8</v>
      </c>
    </row>
    <row r="38" spans="1:8" ht="12.75">
      <c r="A38" s="83" t="s">
        <v>61</v>
      </c>
      <c r="B38">
        <v>5</v>
      </c>
      <c r="E38">
        <v>0.437</v>
      </c>
      <c r="F38">
        <v>0.00367</v>
      </c>
      <c r="G38">
        <v>0.154</v>
      </c>
      <c r="H38">
        <v>2.8</v>
      </c>
    </row>
    <row r="39" spans="1:6" ht="12.75">
      <c r="A39" s="270"/>
      <c r="B39" s="86"/>
      <c r="C39" s="86"/>
      <c r="D39" s="86"/>
      <c r="E39" s="86"/>
      <c r="F39" s="86"/>
    </row>
    <row r="40" spans="1:6" ht="14.25">
      <c r="A40" s="20" t="s">
        <v>366</v>
      </c>
      <c r="B40" s="86"/>
      <c r="C40" s="86"/>
      <c r="D40" s="86"/>
      <c r="E40" s="86"/>
      <c r="F40" s="86"/>
    </row>
    <row r="42" ht="12.75">
      <c r="A42" s="6" t="s">
        <v>367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WITCHER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 WITCHER</dc:creator>
  <cp:keywords/>
  <dc:description/>
  <cp:lastModifiedBy>Sam</cp:lastModifiedBy>
  <cp:lastPrinted>2003-12-08T23:29:38Z</cp:lastPrinted>
  <dcterms:created xsi:type="dcterms:W3CDTF">2001-06-28T01:49:45Z</dcterms:created>
  <dcterms:modified xsi:type="dcterms:W3CDTF">2003-12-05T02:16:48Z</dcterms:modified>
  <cp:category/>
  <cp:version/>
  <cp:contentType/>
  <cp:contentStatus/>
</cp:coreProperties>
</file>